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/>
  <mc:AlternateContent xmlns:mc="http://schemas.openxmlformats.org/markup-compatibility/2006">
    <mc:Choice Requires="x15">
      <x15ac:absPath xmlns:x15ac="http://schemas.microsoft.com/office/spreadsheetml/2010/11/ac" url="/Users/kamil/Desktop/"/>
    </mc:Choice>
  </mc:AlternateContent>
  <xr:revisionPtr revIDLastSave="0" documentId="13_ncr:1_{FA7CBB52-09BB-CC4E-BF64-08EE68219C7B}" xr6:coauthVersionLast="47" xr6:coauthVersionMax="47" xr10:uidLastSave="{00000000-0000-0000-0000-000000000000}"/>
  <bookViews>
    <workbookView xWindow="0" yWindow="500" windowWidth="22620" windowHeight="15100" xr2:uid="{00000000-000D-0000-FFFF-FFFF00000000}"/>
  </bookViews>
  <sheets>
    <sheet name="Rekapitulace stavby" sheetId="1" r:id="rId1"/>
    <sheet name="VRN-00 - Vedlejší rozpočt..." sheetId="2" r:id="rId2"/>
    <sheet name="SO-02.1 - Splašková kanal..." sheetId="4" r:id="rId3"/>
    <sheet name="Pokyny pro vyplnění" sheetId="7" r:id="rId4"/>
  </sheets>
  <definedNames>
    <definedName name="_xlnm._FilterDatabase" localSheetId="2" hidden="1">'SO-02.1 - Splašková kanal...'!$C$84:$K$214</definedName>
    <definedName name="_xlnm._FilterDatabase" localSheetId="1" hidden="1">'VRN-00 - Vedlejší rozpočt...'!$C$79:$K$109</definedName>
    <definedName name="_xlnm.Print_Titles" localSheetId="0">'Rekapitulace stavby'!$49:$49</definedName>
    <definedName name="_xlnm.Print_Titles" localSheetId="2">'SO-02.1 - Splašková kanal...'!$84:$84</definedName>
    <definedName name="_xlnm.Print_Titles" localSheetId="1">'VRN-00 - Vedlejší rozpočt...'!$79:$79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2">'SO-02.1 - Splašková kanal...'!$C$4:$J$36,'SO-02.1 - Splašková kanal...'!$C$42:$J$66,'SO-02.1 - Splašková kanal...'!$C$72:$K$214</definedName>
    <definedName name="_xlnm.Print_Area" localSheetId="1">'VRN-00 - Vedlejší rozpočt...'!$C$4:$J$36,'VRN-00 - Vedlejší rozpočt...'!$C$42:$J$61,'VRN-00 - Vedlejší rozpočt...'!$C$67:$K$109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214" i="4" l="1"/>
  <c r="BH214" i="4"/>
  <c r="BG214" i="4"/>
  <c r="BF214" i="4"/>
  <c r="T214" i="4"/>
  <c r="T213" i="4" s="1"/>
  <c r="R214" i="4"/>
  <c r="R213" i="4"/>
  <c r="P214" i="4"/>
  <c r="P213" i="4" s="1"/>
  <c r="BK214" i="4"/>
  <c r="BK213" i="4" s="1"/>
  <c r="J213" i="4" s="1"/>
  <c r="J65" i="4" s="1"/>
  <c r="J214" i="4"/>
  <c r="BE214" i="4" s="1"/>
  <c r="BI211" i="4"/>
  <c r="BH211" i="4"/>
  <c r="BG211" i="4"/>
  <c r="BF211" i="4"/>
  <c r="T211" i="4"/>
  <c r="R211" i="4"/>
  <c r="P211" i="4"/>
  <c r="BK211" i="4"/>
  <c r="J211" i="4"/>
  <c r="BE211" i="4" s="1"/>
  <c r="BI209" i="4"/>
  <c r="BH209" i="4"/>
  <c r="BG209" i="4"/>
  <c r="BF209" i="4"/>
  <c r="T209" i="4"/>
  <c r="R209" i="4"/>
  <c r="P209" i="4"/>
  <c r="BK209" i="4"/>
  <c r="J209" i="4"/>
  <c r="BE209" i="4" s="1"/>
  <c r="BI208" i="4"/>
  <c r="BH208" i="4"/>
  <c r="BG208" i="4"/>
  <c r="BF208" i="4"/>
  <c r="T208" i="4"/>
  <c r="T207" i="4" s="1"/>
  <c r="R208" i="4"/>
  <c r="R207" i="4"/>
  <c r="P208" i="4"/>
  <c r="P207" i="4" s="1"/>
  <c r="BK208" i="4"/>
  <c r="J208" i="4"/>
  <c r="BE208" i="4" s="1"/>
  <c r="BI205" i="4"/>
  <c r="BH205" i="4"/>
  <c r="BG205" i="4"/>
  <c r="BF205" i="4"/>
  <c r="T205" i="4"/>
  <c r="T202" i="4" s="1"/>
  <c r="R205" i="4"/>
  <c r="P205" i="4"/>
  <c r="BK205" i="4"/>
  <c r="J205" i="4"/>
  <c r="BE205" i="4" s="1"/>
  <c r="BI203" i="4"/>
  <c r="BH203" i="4"/>
  <c r="BG203" i="4"/>
  <c r="BF203" i="4"/>
  <c r="T203" i="4"/>
  <c r="R203" i="4"/>
  <c r="R202" i="4" s="1"/>
  <c r="P203" i="4"/>
  <c r="P202" i="4"/>
  <c r="BK203" i="4"/>
  <c r="J203" i="4"/>
  <c r="BE203" i="4"/>
  <c r="BI200" i="4"/>
  <c r="BH200" i="4"/>
  <c r="BG200" i="4"/>
  <c r="BF200" i="4"/>
  <c r="T200" i="4"/>
  <c r="R200" i="4"/>
  <c r="P200" i="4"/>
  <c r="BK200" i="4"/>
  <c r="J200" i="4"/>
  <c r="BE200" i="4"/>
  <c r="BI198" i="4"/>
  <c r="BH198" i="4"/>
  <c r="BG198" i="4"/>
  <c r="BF198" i="4"/>
  <c r="T198" i="4"/>
  <c r="R198" i="4"/>
  <c r="P198" i="4"/>
  <c r="BK198" i="4"/>
  <c r="J198" i="4"/>
  <c r="BE198" i="4" s="1"/>
  <c r="BI196" i="4"/>
  <c r="BH196" i="4"/>
  <c r="BG196" i="4"/>
  <c r="BF196" i="4"/>
  <c r="T196" i="4"/>
  <c r="R196" i="4"/>
  <c r="P196" i="4"/>
  <c r="BK196" i="4"/>
  <c r="J196" i="4"/>
  <c r="BE196" i="4" s="1"/>
  <c r="BI194" i="4"/>
  <c r="BH194" i="4"/>
  <c r="BG194" i="4"/>
  <c r="BF194" i="4"/>
  <c r="T194" i="4"/>
  <c r="R194" i="4"/>
  <c r="P194" i="4"/>
  <c r="BK194" i="4"/>
  <c r="J194" i="4"/>
  <c r="BE194" i="4" s="1"/>
  <c r="BI192" i="4"/>
  <c r="BH192" i="4"/>
  <c r="BG192" i="4"/>
  <c r="BF192" i="4"/>
  <c r="T192" i="4"/>
  <c r="R192" i="4"/>
  <c r="P192" i="4"/>
  <c r="BK192" i="4"/>
  <c r="J192" i="4"/>
  <c r="BE192" i="4" s="1"/>
  <c r="BI190" i="4"/>
  <c r="BH190" i="4"/>
  <c r="BG190" i="4"/>
  <c r="BF190" i="4"/>
  <c r="T190" i="4"/>
  <c r="R190" i="4"/>
  <c r="P190" i="4"/>
  <c r="BK190" i="4"/>
  <c r="J190" i="4"/>
  <c r="BE190" i="4" s="1"/>
  <c r="BI188" i="4"/>
  <c r="BH188" i="4"/>
  <c r="BG188" i="4"/>
  <c r="BF188" i="4"/>
  <c r="T188" i="4"/>
  <c r="R188" i="4"/>
  <c r="P188" i="4"/>
  <c r="BK188" i="4"/>
  <c r="J188" i="4"/>
  <c r="BE188" i="4" s="1"/>
  <c r="BI186" i="4"/>
  <c r="BH186" i="4"/>
  <c r="BG186" i="4"/>
  <c r="BF186" i="4"/>
  <c r="T186" i="4"/>
  <c r="R186" i="4"/>
  <c r="P186" i="4"/>
  <c r="BK186" i="4"/>
  <c r="J186" i="4"/>
  <c r="BE186" i="4" s="1"/>
  <c r="BI184" i="4"/>
  <c r="BH184" i="4"/>
  <c r="BG184" i="4"/>
  <c r="BF184" i="4"/>
  <c r="T184" i="4"/>
  <c r="R184" i="4"/>
  <c r="P184" i="4"/>
  <c r="BK184" i="4"/>
  <c r="J184" i="4"/>
  <c r="BE184" i="4"/>
  <c r="BI182" i="4"/>
  <c r="BH182" i="4"/>
  <c r="BG182" i="4"/>
  <c r="BF182" i="4"/>
  <c r="T182" i="4"/>
  <c r="R182" i="4"/>
  <c r="P182" i="4"/>
  <c r="BK182" i="4"/>
  <c r="J182" i="4"/>
  <c r="BE182" i="4" s="1"/>
  <c r="BI180" i="4"/>
  <c r="BH180" i="4"/>
  <c r="BG180" i="4"/>
  <c r="BF180" i="4"/>
  <c r="T180" i="4"/>
  <c r="R180" i="4"/>
  <c r="P180" i="4"/>
  <c r="BK180" i="4"/>
  <c r="J180" i="4"/>
  <c r="BE180" i="4" s="1"/>
  <c r="BI178" i="4"/>
  <c r="BH178" i="4"/>
  <c r="BG178" i="4"/>
  <c r="BF178" i="4"/>
  <c r="T178" i="4"/>
  <c r="R178" i="4"/>
  <c r="P178" i="4"/>
  <c r="BK178" i="4"/>
  <c r="J178" i="4"/>
  <c r="BE178" i="4" s="1"/>
  <c r="BI176" i="4"/>
  <c r="BH176" i="4"/>
  <c r="BG176" i="4"/>
  <c r="BF176" i="4"/>
  <c r="T176" i="4"/>
  <c r="R176" i="4"/>
  <c r="P176" i="4"/>
  <c r="BK176" i="4"/>
  <c r="J176" i="4"/>
  <c r="BE176" i="4" s="1"/>
  <c r="BI173" i="4"/>
  <c r="BH173" i="4"/>
  <c r="BG173" i="4"/>
  <c r="BF173" i="4"/>
  <c r="T173" i="4"/>
  <c r="R173" i="4"/>
  <c r="P173" i="4"/>
  <c r="BK173" i="4"/>
  <c r="J173" i="4"/>
  <c r="BE173" i="4" s="1"/>
  <c r="BI171" i="4"/>
  <c r="BH171" i="4"/>
  <c r="BG171" i="4"/>
  <c r="BF171" i="4"/>
  <c r="T171" i="4"/>
  <c r="R171" i="4"/>
  <c r="R170" i="4" s="1"/>
  <c r="P171" i="4"/>
  <c r="BK171" i="4"/>
  <c r="J171" i="4"/>
  <c r="BE171" i="4" s="1"/>
  <c r="BI168" i="4"/>
  <c r="BH168" i="4"/>
  <c r="BG168" i="4"/>
  <c r="BF168" i="4"/>
  <c r="T168" i="4"/>
  <c r="R168" i="4"/>
  <c r="P168" i="4"/>
  <c r="BK168" i="4"/>
  <c r="J168" i="4"/>
  <c r="BE168" i="4" s="1"/>
  <c r="BI166" i="4"/>
  <c r="BH166" i="4"/>
  <c r="BG166" i="4"/>
  <c r="BF166" i="4"/>
  <c r="T166" i="4"/>
  <c r="R166" i="4"/>
  <c r="P166" i="4"/>
  <c r="BK166" i="4"/>
  <c r="J166" i="4"/>
  <c r="BE166" i="4" s="1"/>
  <c r="BI164" i="4"/>
  <c r="BH164" i="4"/>
  <c r="BG164" i="4"/>
  <c r="BF164" i="4"/>
  <c r="T164" i="4"/>
  <c r="R164" i="4"/>
  <c r="P164" i="4"/>
  <c r="BK164" i="4"/>
  <c r="J164" i="4"/>
  <c r="BE164" i="4" s="1"/>
  <c r="BI162" i="4"/>
  <c r="BH162" i="4"/>
  <c r="BG162" i="4"/>
  <c r="BF162" i="4"/>
  <c r="T162" i="4"/>
  <c r="R162" i="4"/>
  <c r="P162" i="4"/>
  <c r="BK162" i="4"/>
  <c r="J162" i="4"/>
  <c r="BE162" i="4" s="1"/>
  <c r="BI160" i="4"/>
  <c r="BH160" i="4"/>
  <c r="BG160" i="4"/>
  <c r="BF160" i="4"/>
  <c r="T160" i="4"/>
  <c r="R160" i="4"/>
  <c r="P160" i="4"/>
  <c r="BK160" i="4"/>
  <c r="J160" i="4"/>
  <c r="BE160" i="4" s="1"/>
  <c r="BI158" i="4"/>
  <c r="BH158" i="4"/>
  <c r="BG158" i="4"/>
  <c r="BF158" i="4"/>
  <c r="T158" i="4"/>
  <c r="T157" i="4" s="1"/>
  <c r="R158" i="4"/>
  <c r="R157" i="4"/>
  <c r="P158" i="4"/>
  <c r="P157" i="4" s="1"/>
  <c r="BK158" i="4"/>
  <c r="J158" i="4"/>
  <c r="BE158" i="4" s="1"/>
  <c r="BI155" i="4"/>
  <c r="BH155" i="4"/>
  <c r="BG155" i="4"/>
  <c r="BF155" i="4"/>
  <c r="T155" i="4"/>
  <c r="R155" i="4"/>
  <c r="P155" i="4"/>
  <c r="BK155" i="4"/>
  <c r="J155" i="4"/>
  <c r="BE155" i="4" s="1"/>
  <c r="BI153" i="4"/>
  <c r="BH153" i="4"/>
  <c r="BG153" i="4"/>
  <c r="BF153" i="4"/>
  <c r="T153" i="4"/>
  <c r="R153" i="4"/>
  <c r="P153" i="4"/>
  <c r="P148" i="4" s="1"/>
  <c r="BK153" i="4"/>
  <c r="J153" i="4"/>
  <c r="BE153" i="4"/>
  <c r="BI151" i="4"/>
  <c r="BH151" i="4"/>
  <c r="BG151" i="4"/>
  <c r="BF151" i="4"/>
  <c r="T151" i="4"/>
  <c r="T148" i="4" s="1"/>
  <c r="R151" i="4"/>
  <c r="P151" i="4"/>
  <c r="BK151" i="4"/>
  <c r="J151" i="4"/>
  <c r="BE151" i="4" s="1"/>
  <c r="BI149" i="4"/>
  <c r="BH149" i="4"/>
  <c r="BG149" i="4"/>
  <c r="BF149" i="4"/>
  <c r="T149" i="4"/>
  <c r="R149" i="4"/>
  <c r="R148" i="4" s="1"/>
  <c r="P149" i="4"/>
  <c r="BK149" i="4"/>
  <c r="J149" i="4"/>
  <c r="BE149" i="4"/>
  <c r="BI146" i="4"/>
  <c r="BH146" i="4"/>
  <c r="BG146" i="4"/>
  <c r="BF146" i="4"/>
  <c r="T146" i="4"/>
  <c r="T145" i="4"/>
  <c r="R146" i="4"/>
  <c r="R145" i="4" s="1"/>
  <c r="P146" i="4"/>
  <c r="P145" i="4"/>
  <c r="BK146" i="4"/>
  <c r="BK145" i="4" s="1"/>
  <c r="J145" i="4" s="1"/>
  <c r="J59" i="4" s="1"/>
  <c r="J146" i="4"/>
  <c r="BE146" i="4" s="1"/>
  <c r="BI143" i="4"/>
  <c r="BH143" i="4"/>
  <c r="BG143" i="4"/>
  <c r="BF143" i="4"/>
  <c r="T143" i="4"/>
  <c r="R143" i="4"/>
  <c r="P143" i="4"/>
  <c r="BK143" i="4"/>
  <c r="J143" i="4"/>
  <c r="BE143" i="4" s="1"/>
  <c r="BI140" i="4"/>
  <c r="BH140" i="4"/>
  <c r="BG140" i="4"/>
  <c r="BF140" i="4"/>
  <c r="T140" i="4"/>
  <c r="R140" i="4"/>
  <c r="P140" i="4"/>
  <c r="BK140" i="4"/>
  <c r="J140" i="4"/>
  <c r="BE140" i="4" s="1"/>
  <c r="BI134" i="4"/>
  <c r="BH134" i="4"/>
  <c r="BG134" i="4"/>
  <c r="BF134" i="4"/>
  <c r="T134" i="4"/>
  <c r="R134" i="4"/>
  <c r="P134" i="4"/>
  <c r="BK134" i="4"/>
  <c r="J134" i="4"/>
  <c r="BE134" i="4"/>
  <c r="BI132" i="4"/>
  <c r="BH132" i="4"/>
  <c r="BG132" i="4"/>
  <c r="BF132" i="4"/>
  <c r="T132" i="4"/>
  <c r="R132" i="4"/>
  <c r="P132" i="4"/>
  <c r="BK132" i="4"/>
  <c r="J132" i="4"/>
  <c r="BE132" i="4" s="1"/>
  <c r="BI130" i="4"/>
  <c r="BH130" i="4"/>
  <c r="BG130" i="4"/>
  <c r="BF130" i="4"/>
  <c r="T130" i="4"/>
  <c r="R130" i="4"/>
  <c r="P130" i="4"/>
  <c r="BK130" i="4"/>
  <c r="J130" i="4"/>
  <c r="BE130" i="4" s="1"/>
  <c r="BI128" i="4"/>
  <c r="BH128" i="4"/>
  <c r="BG128" i="4"/>
  <c r="BF128" i="4"/>
  <c r="T128" i="4"/>
  <c r="R128" i="4"/>
  <c r="P128" i="4"/>
  <c r="BK128" i="4"/>
  <c r="J128" i="4"/>
  <c r="BE128" i="4" s="1"/>
  <c r="BI124" i="4"/>
  <c r="BH124" i="4"/>
  <c r="BG124" i="4"/>
  <c r="BF124" i="4"/>
  <c r="T124" i="4"/>
  <c r="R124" i="4"/>
  <c r="P124" i="4"/>
  <c r="BK124" i="4"/>
  <c r="J124" i="4"/>
  <c r="BE124" i="4" s="1"/>
  <c r="BI122" i="4"/>
  <c r="BH122" i="4"/>
  <c r="BG122" i="4"/>
  <c r="BF122" i="4"/>
  <c r="T122" i="4"/>
  <c r="R122" i="4"/>
  <c r="P122" i="4"/>
  <c r="BK122" i="4"/>
  <c r="J122" i="4"/>
  <c r="BE122" i="4"/>
  <c r="BI120" i="4"/>
  <c r="BH120" i="4"/>
  <c r="BG120" i="4"/>
  <c r="BF120" i="4"/>
  <c r="T120" i="4"/>
  <c r="R120" i="4"/>
  <c r="P120" i="4"/>
  <c r="BK120" i="4"/>
  <c r="J120" i="4"/>
  <c r="BE120" i="4" s="1"/>
  <c r="BI118" i="4"/>
  <c r="BH118" i="4"/>
  <c r="BG118" i="4"/>
  <c r="BF118" i="4"/>
  <c r="T118" i="4"/>
  <c r="R118" i="4"/>
  <c r="P118" i="4"/>
  <c r="BK118" i="4"/>
  <c r="J118" i="4"/>
  <c r="BE118" i="4" s="1"/>
  <c r="BI116" i="4"/>
  <c r="BH116" i="4"/>
  <c r="BG116" i="4"/>
  <c r="BF116" i="4"/>
  <c r="T116" i="4"/>
  <c r="R116" i="4"/>
  <c r="P116" i="4"/>
  <c r="BK116" i="4"/>
  <c r="J116" i="4"/>
  <c r="BE116" i="4" s="1"/>
  <c r="BI114" i="4"/>
  <c r="BH114" i="4"/>
  <c r="BG114" i="4"/>
  <c r="BF114" i="4"/>
  <c r="T114" i="4"/>
  <c r="R114" i="4"/>
  <c r="P114" i="4"/>
  <c r="BK114" i="4"/>
  <c r="J114" i="4"/>
  <c r="BE114" i="4"/>
  <c r="BI109" i="4"/>
  <c r="BH109" i="4"/>
  <c r="BG109" i="4"/>
  <c r="BF109" i="4"/>
  <c r="T109" i="4"/>
  <c r="R109" i="4"/>
  <c r="P109" i="4"/>
  <c r="BK109" i="4"/>
  <c r="J109" i="4"/>
  <c r="BE109" i="4" s="1"/>
  <c r="BI107" i="4"/>
  <c r="BH107" i="4"/>
  <c r="BG107" i="4"/>
  <c r="BF107" i="4"/>
  <c r="T107" i="4"/>
  <c r="R107" i="4"/>
  <c r="P107" i="4"/>
  <c r="BK107" i="4"/>
  <c r="J107" i="4"/>
  <c r="BE107" i="4" s="1"/>
  <c r="BI102" i="4"/>
  <c r="BH102" i="4"/>
  <c r="BG102" i="4"/>
  <c r="BF102" i="4"/>
  <c r="T102" i="4"/>
  <c r="R102" i="4"/>
  <c r="P102" i="4"/>
  <c r="BK102" i="4"/>
  <c r="J102" i="4"/>
  <c r="BE102" i="4" s="1"/>
  <c r="BI100" i="4"/>
  <c r="BH100" i="4"/>
  <c r="BG100" i="4"/>
  <c r="BF100" i="4"/>
  <c r="T100" i="4"/>
  <c r="R100" i="4"/>
  <c r="P100" i="4"/>
  <c r="BK100" i="4"/>
  <c r="J100" i="4"/>
  <c r="BE100" i="4"/>
  <c r="BI98" i="4"/>
  <c r="BH98" i="4"/>
  <c r="BG98" i="4"/>
  <c r="BF98" i="4"/>
  <c r="T98" i="4"/>
  <c r="R98" i="4"/>
  <c r="P98" i="4"/>
  <c r="BK98" i="4"/>
  <c r="J98" i="4"/>
  <c r="BE98" i="4"/>
  <c r="BI96" i="4"/>
  <c r="BH96" i="4"/>
  <c r="BG96" i="4"/>
  <c r="BF96" i="4"/>
  <c r="T96" i="4"/>
  <c r="R96" i="4"/>
  <c r="P96" i="4"/>
  <c r="BK96" i="4"/>
  <c r="J96" i="4"/>
  <c r="BE96" i="4" s="1"/>
  <c r="BI94" i="4"/>
  <c r="BH94" i="4"/>
  <c r="BG94" i="4"/>
  <c r="BF94" i="4"/>
  <c r="T94" i="4"/>
  <c r="R94" i="4"/>
  <c r="P94" i="4"/>
  <c r="BK94" i="4"/>
  <c r="J94" i="4"/>
  <c r="BE94" i="4" s="1"/>
  <c r="BI92" i="4"/>
  <c r="BH92" i="4"/>
  <c r="BG92" i="4"/>
  <c r="BF92" i="4"/>
  <c r="T92" i="4"/>
  <c r="T87" i="4" s="1"/>
  <c r="R92" i="4"/>
  <c r="R87" i="4" s="1"/>
  <c r="R86" i="4" s="1"/>
  <c r="R85" i="4" s="1"/>
  <c r="P92" i="4"/>
  <c r="BK92" i="4"/>
  <c r="J92" i="4"/>
  <c r="BE92" i="4" s="1"/>
  <c r="BI90" i="4"/>
  <c r="BH90" i="4"/>
  <c r="BG90" i="4"/>
  <c r="BF90" i="4"/>
  <c r="T90" i="4"/>
  <c r="R90" i="4"/>
  <c r="P90" i="4"/>
  <c r="P87" i="4" s="1"/>
  <c r="BK90" i="4"/>
  <c r="J90" i="4"/>
  <c r="BE90" i="4" s="1"/>
  <c r="BI88" i="4"/>
  <c r="BH88" i="4"/>
  <c r="BG88" i="4"/>
  <c r="BF88" i="4"/>
  <c r="T88" i="4"/>
  <c r="R88" i="4"/>
  <c r="P88" i="4"/>
  <c r="BK88" i="4"/>
  <c r="J88" i="4"/>
  <c r="BE88" i="4" s="1"/>
  <c r="J81" i="4"/>
  <c r="F81" i="4"/>
  <c r="F79" i="4"/>
  <c r="E77" i="4"/>
  <c r="J51" i="4"/>
  <c r="F51" i="4"/>
  <c r="F49" i="4"/>
  <c r="E47" i="4"/>
  <c r="J18" i="4"/>
  <c r="E18" i="4"/>
  <c r="F82" i="4" s="1"/>
  <c r="J17" i="4"/>
  <c r="J12" i="4"/>
  <c r="J79" i="4" s="1"/>
  <c r="E7" i="4"/>
  <c r="E75" i="4" s="1"/>
  <c r="BI107" i="2"/>
  <c r="BH107" i="2"/>
  <c r="BG107" i="2"/>
  <c r="BF107" i="2"/>
  <c r="T107" i="2"/>
  <c r="T106" i="2" s="1"/>
  <c r="R107" i="2"/>
  <c r="R106" i="2"/>
  <c r="P107" i="2"/>
  <c r="P106" i="2" s="1"/>
  <c r="BK107" i="2"/>
  <c r="BK106" i="2" s="1"/>
  <c r="J106" i="2" s="1"/>
  <c r="J60" i="2" s="1"/>
  <c r="J107" i="2"/>
  <c r="BE107" i="2" s="1"/>
  <c r="BI103" i="2"/>
  <c r="BH103" i="2"/>
  <c r="BG103" i="2"/>
  <c r="BF103" i="2"/>
  <c r="T103" i="2"/>
  <c r="T102" i="2" s="1"/>
  <c r="R103" i="2"/>
  <c r="R102" i="2"/>
  <c r="P103" i="2"/>
  <c r="P102" i="2" s="1"/>
  <c r="BK103" i="2"/>
  <c r="BK102" i="2" s="1"/>
  <c r="J102" i="2" s="1"/>
  <c r="J59" i="2" s="1"/>
  <c r="J103" i="2"/>
  <c r="BE103" i="2" s="1"/>
  <c r="BI99" i="2"/>
  <c r="BH99" i="2"/>
  <c r="BG99" i="2"/>
  <c r="BF99" i="2"/>
  <c r="T99" i="2"/>
  <c r="R99" i="2"/>
  <c r="P99" i="2"/>
  <c r="BK99" i="2"/>
  <c r="J99" i="2"/>
  <c r="BE99" i="2" s="1"/>
  <c r="BI96" i="2"/>
  <c r="BH96" i="2"/>
  <c r="BG96" i="2"/>
  <c r="BF96" i="2"/>
  <c r="T96" i="2"/>
  <c r="R96" i="2"/>
  <c r="P96" i="2"/>
  <c r="BK96" i="2"/>
  <c r="J96" i="2"/>
  <c r="BE96" i="2" s="1"/>
  <c r="BI95" i="2"/>
  <c r="BH95" i="2"/>
  <c r="BG95" i="2"/>
  <c r="BF95" i="2"/>
  <c r="T95" i="2"/>
  <c r="R95" i="2"/>
  <c r="P95" i="2"/>
  <c r="BK95" i="2"/>
  <c r="J95" i="2"/>
  <c r="BE95" i="2" s="1"/>
  <c r="BI93" i="2"/>
  <c r="BH93" i="2"/>
  <c r="BG93" i="2"/>
  <c r="BF93" i="2"/>
  <c r="T93" i="2"/>
  <c r="R93" i="2"/>
  <c r="P93" i="2"/>
  <c r="BK93" i="2"/>
  <c r="J93" i="2"/>
  <c r="BE93" i="2" s="1"/>
  <c r="BI91" i="2"/>
  <c r="BH91" i="2"/>
  <c r="BG91" i="2"/>
  <c r="BF91" i="2"/>
  <c r="T91" i="2"/>
  <c r="R91" i="2"/>
  <c r="P91" i="2"/>
  <c r="BK91" i="2"/>
  <c r="J91" i="2"/>
  <c r="BE91" i="2" s="1"/>
  <c r="BI89" i="2"/>
  <c r="BH89" i="2"/>
  <c r="BG89" i="2"/>
  <c r="BF89" i="2"/>
  <c r="T89" i="2"/>
  <c r="R89" i="2"/>
  <c r="P89" i="2"/>
  <c r="BK89" i="2"/>
  <c r="J89" i="2"/>
  <c r="BE89" i="2" s="1"/>
  <c r="BI88" i="2"/>
  <c r="BH88" i="2"/>
  <c r="BG88" i="2"/>
  <c r="BF88" i="2"/>
  <c r="T88" i="2"/>
  <c r="T82" i="2" s="1"/>
  <c r="T81" i="2" s="1"/>
  <c r="T80" i="2" s="1"/>
  <c r="R88" i="2"/>
  <c r="R82" i="2" s="1"/>
  <c r="R81" i="2" s="1"/>
  <c r="R80" i="2" s="1"/>
  <c r="P88" i="2"/>
  <c r="BK88" i="2"/>
  <c r="J88" i="2"/>
  <c r="BE88" i="2" s="1"/>
  <c r="BI86" i="2"/>
  <c r="BH86" i="2"/>
  <c r="BG86" i="2"/>
  <c r="BF86" i="2"/>
  <c r="T86" i="2"/>
  <c r="R86" i="2"/>
  <c r="P86" i="2"/>
  <c r="P82" i="2" s="1"/>
  <c r="P81" i="2" s="1"/>
  <c r="P80" i="2" s="1"/>
  <c r="BK86" i="2"/>
  <c r="J86" i="2"/>
  <c r="BE86" i="2" s="1"/>
  <c r="BI83" i="2"/>
  <c r="BH83" i="2"/>
  <c r="BG83" i="2"/>
  <c r="BF83" i="2"/>
  <c r="T83" i="2"/>
  <c r="R83" i="2"/>
  <c r="P83" i="2"/>
  <c r="BK83" i="2"/>
  <c r="J83" i="2"/>
  <c r="BE83" i="2" s="1"/>
  <c r="J76" i="2"/>
  <c r="F76" i="2"/>
  <c r="F74" i="2"/>
  <c r="E72" i="2"/>
  <c r="J51" i="2"/>
  <c r="F51" i="2"/>
  <c r="F49" i="2"/>
  <c r="E47" i="2"/>
  <c r="J18" i="2"/>
  <c r="E18" i="2"/>
  <c r="F77" i="2" s="1"/>
  <c r="J17" i="2"/>
  <c r="J12" i="2"/>
  <c r="J74" i="2" s="1"/>
  <c r="E7" i="2"/>
  <c r="E70" i="2" s="1"/>
  <c r="E45" i="2"/>
  <c r="L47" i="1"/>
  <c r="AM46" i="1"/>
  <c r="L46" i="1"/>
  <c r="AM44" i="1"/>
  <c r="L44" i="1"/>
  <c r="L42" i="1"/>
  <c r="L41" i="1"/>
  <c r="BK202" i="4" l="1"/>
  <c r="J202" i="4" s="1"/>
  <c r="J63" i="4" s="1"/>
  <c r="BK82" i="2"/>
  <c r="BK81" i="2" s="1"/>
  <c r="J81" i="2" s="1"/>
  <c r="J57" i="2" s="1"/>
  <c r="J31" i="2"/>
  <c r="F33" i="2"/>
  <c r="F34" i="2"/>
  <c r="F32" i="2"/>
  <c r="F31" i="2"/>
  <c r="BK207" i="4"/>
  <c r="J207" i="4" s="1"/>
  <c r="J64" i="4" s="1"/>
  <c r="BK170" i="4"/>
  <c r="J170" i="4" s="1"/>
  <c r="J62" i="4" s="1"/>
  <c r="BK157" i="4"/>
  <c r="J157" i="4" s="1"/>
  <c r="J61" i="4" s="1"/>
  <c r="BK148" i="4"/>
  <c r="J148" i="4" s="1"/>
  <c r="J60" i="4" s="1"/>
  <c r="F34" i="4"/>
  <c r="F33" i="4"/>
  <c r="BK87" i="4"/>
  <c r="J31" i="4"/>
  <c r="F32" i="4"/>
  <c r="F52" i="2"/>
  <c r="J49" i="2"/>
  <c r="J49" i="4"/>
  <c r="F52" i="4"/>
  <c r="E45" i="4"/>
  <c r="W28" i="1"/>
  <c r="W29" i="1"/>
  <c r="W30" i="1"/>
  <c r="J30" i="4"/>
  <c r="F30" i="4"/>
  <c r="J30" i="2"/>
  <c r="F30" i="2"/>
  <c r="T86" i="4"/>
  <c r="T85" i="4" s="1"/>
  <c r="F31" i="4"/>
  <c r="T170" i="4"/>
  <c r="P170" i="4"/>
  <c r="P86" i="4" s="1"/>
  <c r="P85" i="4" s="1"/>
  <c r="J82" i="2" l="1"/>
  <c r="J58" i="2" s="1"/>
  <c r="BK80" i="2"/>
  <c r="J80" i="2" s="1"/>
  <c r="J27" i="2" s="1"/>
  <c r="BK86" i="4"/>
  <c r="BK85" i="4" s="1"/>
  <c r="J85" i="4" s="1"/>
  <c r="J56" i="4" s="1"/>
  <c r="J87" i="4"/>
  <c r="J58" i="4" s="1"/>
  <c r="J56" i="2" l="1"/>
  <c r="J27" i="4"/>
  <c r="AG53" i="1" s="1"/>
  <c r="AN53" i="1" s="1"/>
  <c r="J86" i="4"/>
  <c r="J57" i="4" s="1"/>
  <c r="AG52" i="1"/>
  <c r="AN52" i="1" s="1"/>
  <c r="J36" i="2"/>
  <c r="AN51" i="1" l="1"/>
  <c r="J36" i="4"/>
  <c r="AG51" i="1" l="1"/>
  <c r="W26" i="1" l="1"/>
  <c r="AK26" i="1"/>
  <c r="AK23" i="1"/>
  <c r="AK32" i="1" l="1"/>
</calcChain>
</file>

<file path=xl/sharedStrings.xml><?xml version="1.0" encoding="utf-8"?>
<sst xmlns="http://schemas.openxmlformats.org/spreadsheetml/2006/main" count="2552" uniqueCount="632">
  <si>
    <t>Export VZ</t>
  </si>
  <si>
    <t>List obsahuje:</t>
  </si>
  <si>
    <t>1) Rekapitulace stavby</t>
  </si>
  <si>
    <t>2) Rekapitulace objektů stavby a soupisů prací</t>
  </si>
  <si>
    <t/>
  </si>
  <si>
    <t>False</t>
  </si>
  <si>
    <t>{3e09cb48-31fe-442a-ac2e-b4b284547f30}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</si>
  <si>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</si>
  <si>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</si>
  <si>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</si>
  <si>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</si>
  <si>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</si>
  <si>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</si>
  <si>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</si>
  <si>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</si>
  <si>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2018/06/02</t>
  </si>
  <si>
    <t>Stavba:</t>
  </si>
  <si>
    <t>Rataje - dostavba vodovodu a kanalizace pro nové stavební parcely</t>
  </si>
  <si>
    <t>KSO:</t>
  </si>
  <si>
    <t>827</t>
  </si>
  <si>
    <t>CC-CZ:</t>
  </si>
  <si>
    <t>22</t>
  </si>
  <si>
    <t>Místo:</t>
  </si>
  <si>
    <t>Rataje</t>
  </si>
  <si>
    <t>Datum:</t>
  </si>
  <si>
    <t>18. 6. 2018</t>
  </si>
  <si>
    <t>CZ-CPV:</t>
  </si>
  <si>
    <t>45000000-7</t>
  </si>
  <si>
    <t>CZ-CPA:</t>
  </si>
  <si>
    <t>42</t>
  </si>
  <si>
    <t>Zadavatel:</t>
  </si>
  <si>
    <t>IČ:</t>
  </si>
  <si>
    <t>00252786</t>
  </si>
  <si>
    <t>Obec Rataje</t>
  </si>
  <si>
    <t>DIČ:</t>
  </si>
  <si>
    <t>CZ00252786</t>
  </si>
  <si>
    <t>Uchazeč:</t>
  </si>
  <si>
    <t>Vyplň údaj</t>
  </si>
  <si>
    <t>Projektant:</t>
  </si>
  <si>
    <t>28159721</t>
  </si>
  <si>
    <t>VAK projekt s.r.o.</t>
  </si>
  <si>
    <t>CZ 281 59 721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</si>
  <si>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</si>
  <si>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</si>
  <si>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</si>
  <si>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</si>
  <si>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</si>
  <si>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</si>
  <si>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</si>
  <si>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</si>
  <si>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</si>
  <si>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</si>
  <si>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</si>
  <si>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</si>
  <si>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</si>
  <si>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</si>
  <si>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</si>
  <si>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</si>
  <si>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</si>
  <si>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Kód</t>
  </si>
  <si>
    <t>Objekt, Soupis prací</t>
  </si>
  <si>
    <t>Cena bez DPH [CZK]</t>
  </si>
  <si>
    <t>Cena s DPH [CZK]</t>
  </si>
  <si>
    <t>Typ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</si>
  <si>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</si>
  <si>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</si>
  <si>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</si>
  <si>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</si>
  <si>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</si>
  <si>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</si>
  <si>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</si>
  <si>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VRN-00</t>
  </si>
  <si>
    <t>Vedlejší rozpočtové náklady</t>
  </si>
  <si>
    <t>STA</t>
  </si>
  <si>
    <t>1</t>
  </si>
  <si>
    <t>{ffd362c3-b974-46fe-ac0d-99d2e3686e1c}</t>
  </si>
  <si>
    <t>827 13 11</t>
  </si>
  <si>
    <t>2</t>
  </si>
  <si>
    <t>{8fbd1d94-493e-462e-a453-15ee8a286605}</t>
  </si>
  <si>
    <t>827 21 11</t>
  </si>
  <si>
    <t>SO-02.2</t>
  </si>
  <si>
    <t>Splašková kanalizace - II. etapa</t>
  </si>
  <si>
    <t>{625da44f-7157-43bb-b33a-35db75e309be}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</si>
  <si>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</si>
  <si>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</si>
  <si>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</si>
  <si>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</si>
  <si>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</si>
  <si>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</si>
  <si>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</si>
  <si>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VRN-00 - Vedlejší rozpočtové náklady</t>
  </si>
  <si>
    <t>REKAPITULACE ČLENĚNÍ SOUPISU PRACÍ</t>
  </si>
  <si>
    <t>Kód dílu - Popis</t>
  </si>
  <si>
    <t>Cena celkem [CZK]</t>
  </si>
  <si>
    <t>Náklady soupisu celkem</t>
  </si>
  <si>
    <t>-1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</si>
  <si>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</si>
  <si>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</si>
  <si>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</si>
  <si>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VRN7 - Provozní vlivy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</si>
  <si>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</si>
  <si>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</si>
  <si>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</si>
  <si>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</si>
  <si>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</si>
  <si>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</si>
  <si>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</si>
  <si>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</si>
  <si>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</si>
  <si>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</si>
  <si>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</si>
  <si>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</si>
  <si>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</si>
  <si>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</si>
  <si>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VRN</t>
  </si>
  <si>
    <t>5</t>
  </si>
  <si>
    <t>ROZPOCET</t>
  </si>
  <si>
    <t>VRN1</t>
  </si>
  <si>
    <t>Průzkumné, geodetické a projektové práce</t>
  </si>
  <si>
    <t>K</t>
  </si>
  <si>
    <t>012002002</t>
  </si>
  <si>
    <t>Geodetické vytýčení stavby</t>
  </si>
  <si>
    <t>kpl</t>
  </si>
  <si>
    <t>1024</t>
  </si>
  <si>
    <t>-432485435</t>
  </si>
  <si>
    <t>P</t>
  </si>
  <si>
    <t xml:space="preserve">Poznámka k položce:
"Poznámka k položce:
včetně zařízení staveniště a manipulačních ploch"
</t>
  </si>
  <si>
    <t>VV</t>
  </si>
  <si>
    <t>012-1</t>
  </si>
  <si>
    <t>Vytýčení stávajících sítí</t>
  </si>
  <si>
    <t>2092499546</t>
  </si>
  <si>
    <t>Poznámka k položce:
Zaměření a vytýčení stávajících inženýrských sítí v místě stavby z hlediska jejich ochrany při provádění stavby.</t>
  </si>
  <si>
    <t>3</t>
  </si>
  <si>
    <t>012-2</t>
  </si>
  <si>
    <t>Bezpečnostní opatření dle plánu BOZP</t>
  </si>
  <si>
    <t>-874931706</t>
  </si>
  <si>
    <t>4</t>
  </si>
  <si>
    <t>012-3</t>
  </si>
  <si>
    <t>Fotodokumentace stavby</t>
  </si>
  <si>
    <t>1115830238</t>
  </si>
  <si>
    <t>Poznámka k položce:
fotodokumentace stavby v průběhu provádění prací</t>
  </si>
  <si>
    <t>012303000.1</t>
  </si>
  <si>
    <t xml:space="preserve">Geodetické zaměření skutečného provedení stavby, zpracováno dle směrnice ČEVAK, součástí geodetické dokumentace bude dále vypracování geodetických plánů na zřízení práva služebnosti (věcného břemene) v rozsahu ochranného pásma_x000D_
</t>
  </si>
  <si>
    <t>CS ÚRS 2018 01</t>
  </si>
  <si>
    <t>1875103700</t>
  </si>
  <si>
    <t>6</t>
  </si>
  <si>
    <t>012-4</t>
  </si>
  <si>
    <t>Fotodukumentace stávajících objektů</t>
  </si>
  <si>
    <t>-1381565380</t>
  </si>
  <si>
    <t>Poznámka k položce:
Fotodokumentace stávajících přilehlých objektů před zahájením stavby a po dokončení stavby</t>
  </si>
  <si>
    <t>7</t>
  </si>
  <si>
    <t>012-5</t>
  </si>
  <si>
    <t>Doklady požadované k předání a převzetí díla</t>
  </si>
  <si>
    <t>-1162606150</t>
  </si>
  <si>
    <t>8</t>
  </si>
  <si>
    <t>012-7</t>
  </si>
  <si>
    <t>Dopravně-inženýrské opatření</t>
  </si>
  <si>
    <t>1393466331</t>
  </si>
  <si>
    <t xml:space="preserve">Poznámka k položce:
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 </t>
  </si>
  <si>
    <t>9</t>
  </si>
  <si>
    <t>013254000.1</t>
  </si>
  <si>
    <t>Dokumentace skutečného provedení stavby a její předání objednateli v požadované formě a počtu</t>
  </si>
  <si>
    <t>94571249</t>
  </si>
  <si>
    <t xml:space="preserve">Poznámka k položce:
</t>
  </si>
  <si>
    <t>VRN3</t>
  </si>
  <si>
    <t>Zařízení staveniště</t>
  </si>
  <si>
    <t>10</t>
  </si>
  <si>
    <t>030001000.1</t>
  </si>
  <si>
    <t>-1550217943</t>
  </si>
  <si>
    <t xml:space="preserve">Poznámka k položce:
"Poznámka k položce:
zajištění a zabezpečení staveniště, zřízení a likvidace staveniště"
</t>
  </si>
  <si>
    <t>VRN7</t>
  </si>
  <si>
    <t>Provozní vlivy</t>
  </si>
  <si>
    <t>11</t>
  </si>
  <si>
    <t>071002000</t>
  </si>
  <si>
    <t xml:space="preserve">Součinnost provozovatele při stavbě _x000D_
</t>
  </si>
  <si>
    <t>-391119612</t>
  </si>
  <si>
    <t xml:space="preserve">Poznámka k položce:
"Poznámka k položce:
Položka obsahuje náklady provozovatele na součinnost při stavbě 
tzm. otevírání - zavírání šoupat, vypuštění, napuštění potrubí   apod. 
</t>
  </si>
  <si>
    <t>HSV - Práce a dodávky HSV</t>
  </si>
  <si>
    <t xml:space="preserve">    1 - Zemní práce</t>
  </si>
  <si>
    <t xml:space="preserve">    3 - Svislé a kompletní konstrukce</t>
  </si>
  <si>
    <t xml:space="preserve">    4 - Vodorovné konstrukce</t>
  </si>
  <si>
    <t xml:space="preserve">    8 - Trubní vedení</t>
  </si>
  <si>
    <t xml:space="preserve">    998 - Přesun hmot</t>
  </si>
  <si>
    <t>HSV</t>
  </si>
  <si>
    <t>Práce a dodávky HSV</t>
  </si>
  <si>
    <t>Zemní práce</t>
  </si>
  <si>
    <t>115101201</t>
  </si>
  <si>
    <t>Čerpání vody na dopravní výšku do 10 m s uvažovaným průměrným přítokem do 500 l/min</t>
  </si>
  <si>
    <t>hod</t>
  </si>
  <si>
    <t>115101301</t>
  </si>
  <si>
    <t>Pohotovost záložní čerpací soupravy pro dopravní výšku do 10 m s uvažovaným průměrným přítokem do 500 l/min</t>
  </si>
  <si>
    <t>den</t>
  </si>
  <si>
    <t>132201202</t>
  </si>
  <si>
    <t>Hloubení zapažených i nezapažených rýh šířky přes 600 do 2 000 mm s urovnáním dna do předepsaného profilu a spádu v hornině tř. 3 přes 100 do 1 000 m3</t>
  </si>
  <si>
    <t>m3</t>
  </si>
  <si>
    <t>Mezisoučet</t>
  </si>
  <si>
    <t>132201209</t>
  </si>
  <si>
    <t>Hloubení zapažených i nezapažených rýh šířky přes 600 do 2 000 mm s urovnáním dna do předepsaného profilu a spádu v hornině tř. 3 Příplatek k cenám za lepivost horniny tř. 3</t>
  </si>
  <si>
    <t>132301202</t>
  </si>
  <si>
    <t>Hloubení zapažených i nezapažených rýh šířky přes 600 do 2 000 mm s urovnáním dna do předepsaného profilu a spádu v hornině tř. 4 přes 100 do 1 000 m3</t>
  </si>
  <si>
    <t>132301209</t>
  </si>
  <si>
    <t>Hloubení zapažených i nezapažených rýh šířky přes 600 do 2 000 mm s urovnáním dna do předepsaného profilu a spádu v hornině tř. 4 Příplatek k cenám za lepivost horniny tř. 4</t>
  </si>
  <si>
    <t>m</t>
  </si>
  <si>
    <t>M</t>
  </si>
  <si>
    <t>151101101</t>
  </si>
  <si>
    <t>Zřízení pažení a rozepření stěn rýh pro podzemní vedení pro všechny šířky rýhy příložné pro jakoukoliv mezerovitost, hloubky do 2 m</t>
  </si>
  <si>
    <t>m2</t>
  </si>
  <si>
    <t>151101111</t>
  </si>
  <si>
    <t>Odstranění pažení a rozepření stěn rýh pro podzemní vedení s uložením materiálu na vzdálenost do 3 m od kraje výkopu příložné, hloubky do 2 m</t>
  </si>
  <si>
    <t>161101101</t>
  </si>
  <si>
    <t>Svislé přemístění výkopku bez naložení do dopravní nádoby avšak s vyprázdněním dopravní nádoby na hromadu nebo do dopravního prostředku z horniny tř. 1 až 4, při hloubce výkopu přes 1 do 2,5 m</t>
  </si>
  <si>
    <t>Součet</t>
  </si>
  <si>
    <t>12</t>
  </si>
  <si>
    <t>174101101</t>
  </si>
  <si>
    <t>Zásyp sypaninou z jakékoliv horniny s uložením výkopku ve vrstvách se zhutněním jam, šachet, rýh nebo kolem objektů v těchto vykopávkách</t>
  </si>
  <si>
    <t>13</t>
  </si>
  <si>
    <t>175151101</t>
  </si>
  <si>
    <t>Obsypání potrubí strojně sypaninou z vhodných hornin tř. 1 až 4 nebo materiálem připraveným podél výkopu ve vzdálenosti do 3 m od jeho kraje, pro jakoukoliv hloubku výkopu a míru zhutnění bez prohození sypaniny</t>
  </si>
  <si>
    <t>Svislé a kompletní konstrukce</t>
  </si>
  <si>
    <t>14</t>
  </si>
  <si>
    <t>kus</t>
  </si>
  <si>
    <t>1+1</t>
  </si>
  <si>
    <t>2*1,01</t>
  </si>
  <si>
    <t>Vodorovné konstrukce</t>
  </si>
  <si>
    <t>16</t>
  </si>
  <si>
    <t>17</t>
  </si>
  <si>
    <t>Trubní vedení</t>
  </si>
  <si>
    <t>18</t>
  </si>
  <si>
    <t>19</t>
  </si>
  <si>
    <t>20</t>
  </si>
  <si>
    <t>1*1,01</t>
  </si>
  <si>
    <t>KS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</si>
  <si>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</si>
  <si>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</si>
  <si>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</si>
  <si>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</si>
  <si>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</si>
  <si>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</si>
  <si>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</si>
  <si>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</si>
  <si>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</si>
  <si>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</si>
  <si>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</si>
  <si>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</si>
  <si>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</si>
  <si>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</si>
  <si>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</si>
  <si>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</si>
  <si>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</si>
  <si>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</si>
  <si>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</si>
  <si>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</si>
  <si>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</si>
  <si>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</si>
  <si>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</si>
  <si>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</si>
  <si>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</si>
  <si>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</si>
  <si>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</si>
  <si>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</si>
  <si>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</si>
  <si>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</si>
  <si>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</si>
  <si>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998</t>
  </si>
  <si>
    <t>Přesun hmot</t>
  </si>
  <si>
    <t>998276101</t>
  </si>
  <si>
    <t>Přesun hmot pro trubní vedení hloubené z trub z plastických hmot nebo sklolaminátových pro vodovody nebo kanalizace v otevřeném výkopu dopravní vzdálenost do 15 m</t>
  </si>
  <si>
    <t>t</t>
  </si>
  <si>
    <t>SO-02.1 - Splašková kanalizace - I. etapa</t>
  </si>
  <si>
    <t>2223</t>
  </si>
  <si>
    <t>42.2</t>
  </si>
  <si>
    <t xml:space="preserve">    5 - Komunikace pozemní</t>
  </si>
  <si>
    <t xml:space="preserve">    9 - Ostatní konstrukce a práce, bourání</t>
  </si>
  <si>
    <t xml:space="preserve">    997 - Přesun sutě</t>
  </si>
  <si>
    <t>113107344</t>
  </si>
  <si>
    <t>Odstranění podkladů nebo krytů strojně plochy jednotlivě do 50 m2 s přemístěním hmot na skládku na vzdálenost do 3 m nebo s naložením na dopravní prostředek živičných, o tl. vrstvy přes 150 do 200 mm</t>
  </si>
  <si>
    <t>-923847954</t>
  </si>
  <si>
    <t>0,9*16,08</t>
  </si>
  <si>
    <t>113154122</t>
  </si>
  <si>
    <t>Frézování živičného podkladu nebo krytu s naložením na dopravní prostředek plochy do 500 m2 bez překážek v trase pruhu šířky přes 0,5 m do 1 m, tloušťky vrstvy 40 mm</t>
  </si>
  <si>
    <t>-1185731888</t>
  </si>
  <si>
    <t>1,5*16,08</t>
  </si>
  <si>
    <t>-1090821186</t>
  </si>
  <si>
    <t>140,83*0,2</t>
  </si>
  <si>
    <t>-1454134948</t>
  </si>
  <si>
    <t>28,166/8</t>
  </si>
  <si>
    <t>119001401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</si>
  <si>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 jišťovací konstrukce, s opotřebením hmot potrubí ocelového nebo litinového, jmenovité světlosti DN do 200</t>
  </si>
  <si>
    <t>1874285696</t>
  </si>
  <si>
    <t>0,9*2</t>
  </si>
  <si>
    <t>119001421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</si>
  <si>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 jišťovací konstrukce, s opotřebením hmot kabelů a kabelových tratí z volně ložených kabelů a to do 3 kabelů</t>
  </si>
  <si>
    <t>-725321083</t>
  </si>
  <si>
    <t>0,9</t>
  </si>
  <si>
    <t>130001101</t>
  </si>
  <si>
    <t>Příplatek k cenám hloubených vykopávek za ztížení vykopávky v blízkosti podzemního vedení nebo výbušnin pro jakoukoliv třídu horniny</t>
  </si>
  <si>
    <t>-1841414319</t>
  </si>
  <si>
    <t>0,9*1,5*1*3</t>
  </si>
  <si>
    <t>-553912066</t>
  </si>
  <si>
    <t>95,06</t>
  </si>
  <si>
    <t>"asfalt"-0,9*0,23*16,08</t>
  </si>
  <si>
    <t>"50% třída č.3"91,731*0,5</t>
  </si>
  <si>
    <t>-1159707533</t>
  </si>
  <si>
    <t>45,866*0,2</t>
  </si>
  <si>
    <t>1768705088</t>
  </si>
  <si>
    <t>"50% třída č.4"91,731*0,5</t>
  </si>
  <si>
    <t>-473876870</t>
  </si>
  <si>
    <t>141721117</t>
  </si>
  <si>
    <t>Řízený zemní protlak v hornině tř. 1 až 4, včetně protlačení trub v hloubce do 6 m vnějšího průměru vrtu přes 225 do 315 mm</t>
  </si>
  <si>
    <t>-47470338</t>
  </si>
  <si>
    <t>90</t>
  </si>
  <si>
    <t>28613454</t>
  </si>
  <si>
    <t>potrubí dvouvrstvé PE100 RC se signalizační vrstvou SDR 17, 315x18,7mm dl 12 m</t>
  </si>
  <si>
    <t>-875022582</t>
  </si>
  <si>
    <t>90*1,03</t>
  </si>
  <si>
    <t>-2038512001</t>
  </si>
  <si>
    <t>183,94</t>
  </si>
  <si>
    <t>-66947177</t>
  </si>
  <si>
    <t>-18196967</t>
  </si>
  <si>
    <t>162701105</t>
  </si>
  <si>
    <t>Vodorovné přemístění výkopku nebo sypaniny po suchu na obvyklém dopravním prostředku, bez naložení výkopku, avšak se složením bez rozhrnutí z horniny tř. 1 až 4 na vzdálenost přes 9 000 do 10 000 m</t>
  </si>
  <si>
    <t>1205896642</t>
  </si>
  <si>
    <t>91,731-62,915</t>
  </si>
  <si>
    <t>171201201</t>
  </si>
  <si>
    <t>Uložení sypaniny na skládky</t>
  </si>
  <si>
    <t>1109020399</t>
  </si>
  <si>
    <t>28,816</t>
  </si>
  <si>
    <t>171201211</t>
  </si>
  <si>
    <t>Poplatek za uložení stavebního odpadu na skládce (skládkovné) zeminy a kameniva zatříděného do Katalogu odpadů pod kódem 170 504</t>
  </si>
  <si>
    <t>529242539</t>
  </si>
  <si>
    <t>28,816*2</t>
  </si>
  <si>
    <t>-671081996</t>
  </si>
  <si>
    <t>"asfalt"-0,9*0,53*16,08</t>
  </si>
  <si>
    <t>"obsyp"-0,9*0,435*50,83</t>
  </si>
  <si>
    <t>"lože"-0,1*0,9*50,83</t>
  </si>
  <si>
    <t>1007949992</t>
  </si>
  <si>
    <t>0,9*0,435*50,83-0,335*0,335*pi*50,83/4</t>
  </si>
  <si>
    <t>58331200</t>
  </si>
  <si>
    <t>štěrkopísek netříděný zásypový materiál</t>
  </si>
  <si>
    <t>1740794457</t>
  </si>
  <si>
    <t>15,42*1,67</t>
  </si>
  <si>
    <t>359901211</t>
  </si>
  <si>
    <t>Monitoring stok (kamerový systém) jakékoli výšky nová kanalizace</t>
  </si>
  <si>
    <t>-1419346762</t>
  </si>
  <si>
    <t>140,83</t>
  </si>
  <si>
    <t>451573111</t>
  </si>
  <si>
    <t>Lože pod potrubí, stoky a drobné objekty v otevřeném výkopu z písku a štěrkopísku do 63 mm</t>
  </si>
  <si>
    <t>1851598317</t>
  </si>
  <si>
    <t>0,1*0,9*50,83</t>
  </si>
  <si>
    <t>452112111</t>
  </si>
  <si>
    <t>Osazení betonových dílců prstenců nebo rámů pod poklopy a mříže, výšky do 100 mm</t>
  </si>
  <si>
    <t>640972676</t>
  </si>
  <si>
    <t>59224011</t>
  </si>
  <si>
    <t>prstenec betonový vyrovnávací ke krytu šachty 62,5x6x12 cm</t>
  </si>
  <si>
    <t>1577548583</t>
  </si>
  <si>
    <t>59224012</t>
  </si>
  <si>
    <t>prstenec betonový vyrovnávací ke krytu šachty 62,5x8x12 cm</t>
  </si>
  <si>
    <t>-1937863772</t>
  </si>
  <si>
    <t>Komunikace pozemní</t>
  </si>
  <si>
    <t>564871116</t>
  </si>
  <si>
    <t>Podklad ze štěrkodrti ŠD s rozprostřením a zhutněním, po zhutnění tl. 300 mm</t>
  </si>
  <si>
    <t>-360253711</t>
  </si>
  <si>
    <t>565175113</t>
  </si>
  <si>
    <t>Asfaltový beton vrstva podkladní ACP 16 (obalované kamenivo střednězrnné - OKS) s rozprostřením a zhutněním v pruhu šířky do 3 m, po zhutnění tl. 120 mm</t>
  </si>
  <si>
    <t>-44170297</t>
  </si>
  <si>
    <t>573111112</t>
  </si>
  <si>
    <t>Postřik infiltrační PI z asfaltu silničního s posypem kamenivem, v množství 1,00 kg/m2</t>
  </si>
  <si>
    <t>688782552</t>
  </si>
  <si>
    <t>573211107</t>
  </si>
  <si>
    <t>Postřik spojovací PS bez posypu kamenivem z asfaltu silničního, v množství 0,30 kg/m2</t>
  </si>
  <si>
    <t>-172185721</t>
  </si>
  <si>
    <t>577134111</t>
  </si>
  <si>
    <t>Asfaltový beton vrstva obrusná ACO 11 (ABS) s rozprostřením a se zhutněním z nemodifikovaného asfaltu v pruhu šířky do 3 m tř. I, po zhutnění tl. 40 mm</t>
  </si>
  <si>
    <t>18769073</t>
  </si>
  <si>
    <t>577166111</t>
  </si>
  <si>
    <t>Asfaltový beton vrstva ložní ACL 22 (ABVH) s rozprostřením a zhutněním z nemodifikovaného asfaltu v pruhu šířky do 3 m, po zhutnění tl. 70 mm</t>
  </si>
  <si>
    <t>1423902813</t>
  </si>
  <si>
    <t>871370510</t>
  </si>
  <si>
    <t>Montáž kanalizačního potrubí z plastů z polypropylenu PP žebrovaného SN 10 DN 300</t>
  </si>
  <si>
    <t>148160158</t>
  </si>
  <si>
    <t>50,83</t>
  </si>
  <si>
    <t>28615014</t>
  </si>
  <si>
    <t>trubka kanalizační  PP DIN UR-2 DN 300x5000 mm SN10</t>
  </si>
  <si>
    <t>57360087</t>
  </si>
  <si>
    <t xml:space="preserve">Poznámka k položce:
Technické parametry potrubí:
Žebrované potrubí z PP, SN 10, rozměrová řada dle DIN 16 961
Vnější průměr / Vnitřní průměr/ Síla základní stěny	 -  OD 335, DN 300, s – 3,7mm
Kruhová tuhost (kN/m2 dle ISO 9969) 	 - min SN 10kN/m2
Základní materiál 				 - PP b
Konstrukce stěny potrubí - žebrovaná konstrukce (plné žebro v řezu stěny) s masivním profilovaným  těsněním
Způsob spojování	 -  na hrdla, výroba hrdel metodou „in-line socketing“, hrdlo je při výrobě  vytlačováno z trubky samotné, nikoli navařeno
</t>
  </si>
  <si>
    <t>50,83*1,093</t>
  </si>
  <si>
    <t>892372121</t>
  </si>
  <si>
    <t>Tlakové zkoušky vzduchem těsnícími vaky ucpávkovými DN 300</t>
  </si>
  <si>
    <t>úsek</t>
  </si>
  <si>
    <t>751474977</t>
  </si>
  <si>
    <t>894411121</t>
  </si>
  <si>
    <t>Zřízení šachet kanalizačních z betonových dílců výšky vstupu do 1,50 m s obložením dna betonem tř. C 25/30, na potrubí DN přes 200 do 300</t>
  </si>
  <si>
    <t>-1882929775</t>
  </si>
  <si>
    <t>59224167</t>
  </si>
  <si>
    <t>skruž betonová přechodová 62,5/100x60x12 cm, stupadla poplastovaná</t>
  </si>
  <si>
    <t>429275588</t>
  </si>
  <si>
    <t>59224315</t>
  </si>
  <si>
    <t>deska betonová zákrytová pro kruhové šachty 100/62,5 x 16,5 cm</t>
  </si>
  <si>
    <t>1377937966</t>
  </si>
  <si>
    <t>59224068</t>
  </si>
  <si>
    <t>skruž betonová DN 1000x500 PS, 100x50x12 cm</t>
  </si>
  <si>
    <t>-1812631688</t>
  </si>
  <si>
    <t>59224066</t>
  </si>
  <si>
    <t>skruž betonová DN 1000x250 PS, 100x25x12 cm</t>
  </si>
  <si>
    <t>-460139286</t>
  </si>
  <si>
    <t>59224337-1</t>
  </si>
  <si>
    <t>dno betonové šachty kanalizační kompaktně lité TBZ-Q.1 100/525 KOM Vmax400</t>
  </si>
  <si>
    <t>-1072250555</t>
  </si>
  <si>
    <t>59224338-1</t>
  </si>
  <si>
    <t>dno betonové šachty kanalizační kompaktně lité TBZ-Q.1 100/615 KOM Vmax400</t>
  </si>
  <si>
    <t>-2076924837</t>
  </si>
  <si>
    <t>59224339-1</t>
  </si>
  <si>
    <t>dno betonové šachty kanalizační kompaktně lité TBZ-Q.1 100/955 KOM Vmax400</t>
  </si>
  <si>
    <t>1209949105</t>
  </si>
  <si>
    <t>59224348</t>
  </si>
  <si>
    <t>těsnění elastomerové pro spojení šachetních dílů DN 1000</t>
  </si>
  <si>
    <t>397901480</t>
  </si>
  <si>
    <t>6*1,01</t>
  </si>
  <si>
    <t>899104112</t>
  </si>
  <si>
    <t>Osazení poklopů litinových a ocelových včetně rámů pro třídu zatížení D400, E600</t>
  </si>
  <si>
    <t>250914298</t>
  </si>
  <si>
    <t>415290091304430042</t>
  </si>
  <si>
    <t>Poklop IS šachetní - D 400 -B-1, bet.výplň, bez odvětrání</t>
  </si>
  <si>
    <t>-817628522</t>
  </si>
  <si>
    <t>899722113</t>
  </si>
  <si>
    <t>Krytí potrubí z plastů výstražnou fólií z PVC šířky 34cm</t>
  </si>
  <si>
    <t>-1548390033</t>
  </si>
  <si>
    <t>Ostatní konstrukce a práce, bourání</t>
  </si>
  <si>
    <t>919732211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</si>
  <si>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</si>
  <si>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1172274683</t>
  </si>
  <si>
    <t>16,08*2</t>
  </si>
  <si>
    <t>919735114</t>
  </si>
  <si>
    <t>Řezání stávajícího živičného krytu nebo podkladu hloubky přes 150 do 200 mm</t>
  </si>
  <si>
    <t>82674836</t>
  </si>
  <si>
    <t>997</t>
  </si>
  <si>
    <t>Přesun sutě</t>
  </si>
  <si>
    <t>997221551</t>
  </si>
  <si>
    <t>Vodorovná doprava suti bez naložení, ale se složením a s hrubým urovnáním ze sypkých materiálů, na vzdálenost do 1 km</t>
  </si>
  <si>
    <t>-2055854321</t>
  </si>
  <si>
    <t>997221559</t>
  </si>
  <si>
    <t>Vodorovná doprava suti bez naložení, ale se složením a s hrubým urovnáním Příplatek k ceně za každý další i započatý 1 km přes 1 km</t>
  </si>
  <si>
    <t>-2035255968</t>
  </si>
  <si>
    <t>8,997*29 'Přepočtené koeficientem množství</t>
  </si>
  <si>
    <t>997221845</t>
  </si>
  <si>
    <t>Poplatek za uložení stavebního odpadu na skládce (skládkovné) asfaltového bez obsahu dehtu zatříděného do Katalogu odpadů pod kódem 170 302</t>
  </si>
  <si>
    <t>484246703</t>
  </si>
  <si>
    <t>8,997</t>
  </si>
  <si>
    <t>1728190358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</si>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</sst>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3" x14ac:knownFonts="1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0000A8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4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 vertical="center"/>
    </xf>
    <xf numFmtId="0" fontId="12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6" fillId="0" borderId="0" xfId="0" applyFont="1" applyBorder="1" applyAlignment="1">
      <alignment horizontal="left" vertical="center"/>
    </xf>
    <xf numFmtId="0" fontId="0" fillId="0" borderId="6" xfId="0" applyBorder="1"/>
    <xf numFmtId="0" fontId="15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left" vertical="top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9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6" borderId="10" xfId="0" applyFont="1" applyFill="1" applyBorder="1" applyAlignment="1">
      <alignment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7" fillId="2" borderId="0" xfId="1" applyFont="1" applyFill="1" applyAlignment="1">
      <alignment vertical="center"/>
    </xf>
    <xf numFmtId="0" fontId="12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left" vertical="top"/>
      <protection locked="0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>
      <alignment vertical="center"/>
    </xf>
    <xf numFmtId="0" fontId="0" fillId="6" borderId="27" xfId="0" applyFont="1" applyFill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6" xfId="0" applyFont="1" applyFill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6" xfId="0" applyNumberFormat="1" applyFont="1" applyBorder="1" applyAlignment="1"/>
    <xf numFmtId="166" fontId="29" fillId="0" borderId="17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 wrapText="1"/>
    </xf>
    <xf numFmtId="0" fontId="0" fillId="0" borderId="18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4" borderId="28" xfId="0" applyNumberFormat="1" applyFont="1" applyFill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4" borderId="28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8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5" borderId="10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19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2" fillId="6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6" borderId="10" xfId="0" applyFont="1" applyFill="1" applyBorder="1" applyAlignment="1">
      <alignment horizontal="right" vertical="center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7" fillId="2" borderId="0" xfId="1" applyFont="1" applyFill="1" applyAlignment="1">
      <alignment vertical="center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6" borderId="2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tabSelected="1" workbookViewId="0">
      <pane ySplit="1" topLeftCell="A2" activePane="bottomLeft" state="frozen"/>
      <selection pane="bottomLeft" activeCell="K6" sqref="K6:AO6"/>
    </sheetView>
  </sheetViews>
  <sheetFormatPr baseColWidth="10" defaultRowHeight="11" x14ac:dyDescent="0.15"/>
  <cols>
    <col min="1" max="1" width="8.25" customWidth="1"/>
    <col min="2" max="2" width="1.75" customWidth="1"/>
    <col min="3" max="3" width="4.25" customWidth="1"/>
    <col min="4" max="33" width="2.75" customWidth="1"/>
    <col min="34" max="34" width="3.25" customWidth="1"/>
    <col min="35" max="35" width="31.75" customWidth="1"/>
    <col min="36" max="37" width="2.5" customWidth="1"/>
    <col min="38" max="38" width="8.25" customWidth="1"/>
    <col min="39" max="39" width="3.25" customWidth="1"/>
    <col min="40" max="40" width="13.25" customWidth="1"/>
    <col min="41" max="41" width="7.5" customWidth="1"/>
    <col min="42" max="42" width="4.25" customWidth="1"/>
    <col min="43" max="43" width="15.75" customWidth="1"/>
    <col min="57" max="77" width="9.25" hidden="1"/>
  </cols>
  <sheetData>
    <row r="1" spans="1:60" ht="21.25" customHeight="1" x14ac:dyDescent="0.2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F1" s="21" t="s">
        <v>5</v>
      </c>
      <c r="BG1" s="21" t="s">
        <v>5</v>
      </c>
      <c r="BH1" s="21" t="s">
        <v>6</v>
      </c>
    </row>
    <row r="2" spans="1:60" ht="37" customHeight="1" x14ac:dyDescent="0.15">
      <c r="BE2" s="22" t="s">
        <v>8</v>
      </c>
      <c r="BF2" s="22" t="s">
        <v>9</v>
      </c>
    </row>
    <row r="3" spans="1:60" ht="7" customHeight="1" x14ac:dyDescent="0.15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E3" s="22" t="s">
        <v>8</v>
      </c>
      <c r="BF3" s="22" t="s">
        <v>10</v>
      </c>
    </row>
    <row r="4" spans="1:60" ht="37" customHeight="1" x14ac:dyDescent="0.15">
      <c r="B4" s="26"/>
      <c r="C4" s="27"/>
      <c r="D4" s="28" t="s">
        <v>11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BE4" s="22" t="s">
        <v>13</v>
      </c>
    </row>
    <row r="5" spans="1:60" ht="14.5" customHeight="1" x14ac:dyDescent="0.15">
      <c r="B5" s="26"/>
      <c r="C5" s="27"/>
      <c r="D5" s="31" t="s">
        <v>14</v>
      </c>
      <c r="E5" s="27"/>
      <c r="F5" s="27"/>
      <c r="G5" s="27"/>
      <c r="H5" s="27"/>
      <c r="I5" s="27"/>
      <c r="J5" s="27"/>
      <c r="K5" s="300" t="s">
        <v>15</v>
      </c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1"/>
      <c r="AG5" s="301"/>
      <c r="AH5" s="301"/>
      <c r="AI5" s="301"/>
      <c r="AJ5" s="301"/>
      <c r="AK5" s="301"/>
      <c r="AL5" s="301"/>
      <c r="AM5" s="301"/>
      <c r="AN5" s="301"/>
      <c r="AO5" s="301"/>
      <c r="AP5" s="27"/>
      <c r="AQ5" s="29"/>
      <c r="BE5" s="22" t="s">
        <v>8</v>
      </c>
    </row>
    <row r="6" spans="1:60" ht="37" customHeight="1" x14ac:dyDescent="0.15">
      <c r="B6" s="26"/>
      <c r="C6" s="27"/>
      <c r="D6" s="33" t="s">
        <v>16</v>
      </c>
      <c r="E6" s="27"/>
      <c r="F6" s="27"/>
      <c r="G6" s="27"/>
      <c r="H6" s="27"/>
      <c r="I6" s="27"/>
      <c r="J6" s="27"/>
      <c r="K6" s="316" t="s">
        <v>17</v>
      </c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1"/>
      <c r="AM6" s="301"/>
      <c r="AN6" s="301"/>
      <c r="AO6" s="301"/>
      <c r="AP6" s="27"/>
      <c r="AQ6" s="29"/>
      <c r="BE6" s="22" t="s">
        <v>8</v>
      </c>
    </row>
    <row r="7" spans="1:60" ht="14.5" customHeight="1" x14ac:dyDescent="0.15">
      <c r="B7" s="26"/>
      <c r="C7" s="27"/>
      <c r="D7" s="34" t="s">
        <v>18</v>
      </c>
      <c r="E7" s="27"/>
      <c r="F7" s="27"/>
      <c r="G7" s="27"/>
      <c r="H7" s="27"/>
      <c r="I7" s="27"/>
      <c r="J7" s="27"/>
      <c r="K7" s="32" t="s">
        <v>19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4" t="s">
        <v>20</v>
      </c>
      <c r="AL7" s="27"/>
      <c r="AM7" s="27"/>
      <c r="AN7" s="32" t="s">
        <v>21</v>
      </c>
      <c r="AO7" s="27"/>
      <c r="AP7" s="27"/>
      <c r="AQ7" s="29"/>
      <c r="BE7" s="22" t="s">
        <v>8</v>
      </c>
    </row>
    <row r="8" spans="1:60" ht="14.5" customHeight="1" x14ac:dyDescent="0.15">
      <c r="B8" s="26"/>
      <c r="C8" s="27"/>
      <c r="D8" s="34" t="s">
        <v>22</v>
      </c>
      <c r="E8" s="27"/>
      <c r="F8" s="27"/>
      <c r="G8" s="27"/>
      <c r="H8" s="27"/>
      <c r="I8" s="27"/>
      <c r="J8" s="27"/>
      <c r="K8" s="32" t="s">
        <v>23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4" t="s">
        <v>24</v>
      </c>
      <c r="AL8" s="27"/>
      <c r="AM8" s="27"/>
      <c r="AN8" s="35" t="s">
        <v>25</v>
      </c>
      <c r="AO8" s="27"/>
      <c r="AP8" s="27"/>
      <c r="AQ8" s="29"/>
      <c r="BE8" s="22" t="s">
        <v>8</v>
      </c>
    </row>
    <row r="9" spans="1:60" ht="29.25" customHeight="1" x14ac:dyDescent="0.15">
      <c r="B9" s="26"/>
      <c r="C9" s="27"/>
      <c r="D9" s="31" t="s">
        <v>26</v>
      </c>
      <c r="E9" s="27"/>
      <c r="F9" s="27"/>
      <c r="G9" s="27"/>
      <c r="H9" s="27"/>
      <c r="I9" s="27"/>
      <c r="J9" s="27"/>
      <c r="K9" s="36" t="s">
        <v>27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31" t="s">
        <v>28</v>
      </c>
      <c r="AL9" s="27"/>
      <c r="AM9" s="27"/>
      <c r="AN9" s="36" t="s">
        <v>29</v>
      </c>
      <c r="AO9" s="27"/>
      <c r="AP9" s="27"/>
      <c r="AQ9" s="29"/>
      <c r="BE9" s="22" t="s">
        <v>8</v>
      </c>
    </row>
    <row r="10" spans="1:60" ht="14.5" customHeight="1" x14ac:dyDescent="0.15">
      <c r="B10" s="26"/>
      <c r="C10" s="27"/>
      <c r="D10" s="34" t="s">
        <v>30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4" t="s">
        <v>31</v>
      </c>
      <c r="AL10" s="27"/>
      <c r="AM10" s="27"/>
      <c r="AN10" s="32" t="s">
        <v>32</v>
      </c>
      <c r="AO10" s="27"/>
      <c r="AP10" s="27"/>
      <c r="AQ10" s="29"/>
      <c r="BE10" s="22" t="s">
        <v>8</v>
      </c>
    </row>
    <row r="11" spans="1:60" ht="18.5" customHeight="1" x14ac:dyDescent="0.15">
      <c r="B11" s="26"/>
      <c r="C11" s="27"/>
      <c r="D11" s="27"/>
      <c r="E11" s="32" t="s">
        <v>33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4" t="s">
        <v>34</v>
      </c>
      <c r="AL11" s="27"/>
      <c r="AM11" s="27"/>
      <c r="AN11" s="32" t="s">
        <v>35</v>
      </c>
      <c r="AO11" s="27"/>
      <c r="AP11" s="27"/>
      <c r="AQ11" s="29"/>
      <c r="BE11" s="22" t="s">
        <v>8</v>
      </c>
    </row>
    <row r="12" spans="1:60" ht="7" customHeight="1" x14ac:dyDescent="0.15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E12" s="22" t="s">
        <v>8</v>
      </c>
    </row>
    <row r="13" spans="1:60" ht="14.5" customHeight="1" x14ac:dyDescent="0.15">
      <c r="B13" s="26"/>
      <c r="C13" s="27"/>
      <c r="D13" s="34" t="s">
        <v>36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4" t="s">
        <v>31</v>
      </c>
      <c r="AL13" s="27"/>
      <c r="AM13" s="27"/>
      <c r="AN13" s="37" t="s">
        <v>37</v>
      </c>
      <c r="AO13" s="27"/>
      <c r="AP13" s="27"/>
      <c r="AQ13" s="29"/>
      <c r="BE13" s="22" t="s">
        <v>8</v>
      </c>
    </row>
    <row r="14" spans="1:60" ht="12" x14ac:dyDescent="0.15">
      <c r="B14" s="26"/>
      <c r="C14" s="27"/>
      <c r="D14" s="27"/>
      <c r="E14" s="310" t="s">
        <v>37</v>
      </c>
      <c r="F14" s="311"/>
      <c r="G14" s="311"/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/>
      <c r="Z14" s="311"/>
      <c r="AA14" s="311"/>
      <c r="AB14" s="311"/>
      <c r="AC14" s="311"/>
      <c r="AD14" s="311"/>
      <c r="AE14" s="311"/>
      <c r="AF14" s="311"/>
      <c r="AG14" s="311"/>
      <c r="AH14" s="311"/>
      <c r="AI14" s="311"/>
      <c r="AJ14" s="311"/>
      <c r="AK14" s="34" t="s">
        <v>34</v>
      </c>
      <c r="AL14" s="27"/>
      <c r="AM14" s="27"/>
      <c r="AN14" s="37" t="s">
        <v>37</v>
      </c>
      <c r="AO14" s="27"/>
      <c r="AP14" s="27"/>
      <c r="AQ14" s="29"/>
      <c r="BE14" s="22" t="s">
        <v>8</v>
      </c>
    </row>
    <row r="15" spans="1:60" ht="7" customHeight="1" x14ac:dyDescent="0.15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E15" s="22" t="s">
        <v>5</v>
      </c>
    </row>
    <row r="16" spans="1:60" ht="14.5" customHeight="1" x14ac:dyDescent="0.15">
      <c r="B16" s="26"/>
      <c r="C16" s="27"/>
      <c r="D16" s="34" t="s">
        <v>38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4" t="s">
        <v>31</v>
      </c>
      <c r="AL16" s="27"/>
      <c r="AM16" s="27"/>
      <c r="AN16" s="32" t="s">
        <v>39</v>
      </c>
      <c r="AO16" s="27"/>
      <c r="AP16" s="27"/>
      <c r="AQ16" s="29"/>
      <c r="BE16" s="22" t="s">
        <v>5</v>
      </c>
    </row>
    <row r="17" spans="2:57" ht="18.5" customHeight="1" x14ac:dyDescent="0.15">
      <c r="B17" s="26"/>
      <c r="C17" s="27"/>
      <c r="D17" s="27"/>
      <c r="E17" s="32" t="s">
        <v>40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4" t="s">
        <v>34</v>
      </c>
      <c r="AL17" s="27"/>
      <c r="AM17" s="27"/>
      <c r="AN17" s="32" t="s">
        <v>41</v>
      </c>
      <c r="AO17" s="27"/>
      <c r="AP17" s="27"/>
      <c r="AQ17" s="29"/>
      <c r="BE17" s="22" t="s">
        <v>42</v>
      </c>
    </row>
    <row r="18" spans="2:57" ht="7" customHeight="1" x14ac:dyDescent="0.15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E18" s="22" t="s">
        <v>8</v>
      </c>
    </row>
    <row r="19" spans="2:57" ht="14.5" customHeight="1" x14ac:dyDescent="0.15">
      <c r="B19" s="26"/>
      <c r="C19" s="27"/>
      <c r="D19" s="34" t="s">
        <v>43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E19" s="22" t="s">
        <v>8</v>
      </c>
    </row>
    <row r="20" spans="2:57" ht="57" customHeight="1" x14ac:dyDescent="0.15">
      <c r="B20" s="26"/>
      <c r="C20" s="27"/>
      <c r="D20" s="27"/>
      <c r="E20" s="312" t="s">
        <v>44</v>
      </c>
      <c r="F20" s="312"/>
      <c r="G20" s="312"/>
      <c r="H20" s="312"/>
      <c r="I20" s="312"/>
      <c r="J20" s="312"/>
      <c r="K20" s="312"/>
      <c r="L20" s="312"/>
      <c r="M20" s="312"/>
      <c r="N20" s="312"/>
      <c r="O20" s="312"/>
      <c r="P20" s="312"/>
      <c r="Q20" s="312"/>
      <c r="R20" s="312"/>
      <c r="S20" s="312"/>
      <c r="T20" s="312"/>
      <c r="U20" s="312"/>
      <c r="V20" s="312"/>
      <c r="W20" s="312"/>
      <c r="X20" s="312"/>
      <c r="Y20" s="312"/>
      <c r="Z20" s="312"/>
      <c r="AA20" s="312"/>
      <c r="AB20" s="312"/>
      <c r="AC20" s="312"/>
      <c r="AD20" s="312"/>
      <c r="AE20" s="312"/>
      <c r="AF20" s="312"/>
      <c r="AG20" s="312"/>
      <c r="AH20" s="312"/>
      <c r="AI20" s="312"/>
      <c r="AJ20" s="312"/>
      <c r="AK20" s="312"/>
      <c r="AL20" s="312"/>
      <c r="AM20" s="312"/>
      <c r="AN20" s="312"/>
      <c r="AO20" s="27"/>
      <c r="AP20" s="27"/>
      <c r="AQ20" s="29"/>
      <c r="BE20" s="22" t="s">
        <v>5</v>
      </c>
    </row>
    <row r="21" spans="2:57" ht="7" customHeight="1" x14ac:dyDescent="0.15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</row>
    <row r="22" spans="2:57" ht="7" customHeight="1" x14ac:dyDescent="0.15">
      <c r="B22" s="26"/>
      <c r="C22" s="2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27"/>
      <c r="AQ22" s="29"/>
    </row>
    <row r="23" spans="2:57" s="1" customFormat="1" ht="26" customHeight="1" x14ac:dyDescent="0.15">
      <c r="B23" s="39"/>
      <c r="C23" s="40"/>
      <c r="D23" s="41" t="s">
        <v>45</v>
      </c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313">
        <f>ROUND(AG51,2)</f>
        <v>0</v>
      </c>
      <c r="AL23" s="314"/>
      <c r="AM23" s="314"/>
      <c r="AN23" s="314"/>
      <c r="AO23" s="314"/>
      <c r="AP23" s="40"/>
      <c r="AQ23" s="43"/>
    </row>
    <row r="24" spans="2:57" s="1" customFormat="1" ht="7" customHeight="1" x14ac:dyDescent="0.15"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3"/>
    </row>
    <row r="25" spans="2:57" s="1" customFormat="1" x14ac:dyDescent="0.15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315" t="s">
        <v>46</v>
      </c>
      <c r="M25" s="315"/>
      <c r="N25" s="315"/>
      <c r="O25" s="315"/>
      <c r="P25" s="40"/>
      <c r="Q25" s="40"/>
      <c r="R25" s="40"/>
      <c r="S25" s="40"/>
      <c r="T25" s="40"/>
      <c r="U25" s="40"/>
      <c r="V25" s="40"/>
      <c r="W25" s="315" t="s">
        <v>47</v>
      </c>
      <c r="X25" s="315"/>
      <c r="Y25" s="315"/>
      <c r="Z25" s="315"/>
      <c r="AA25" s="315"/>
      <c r="AB25" s="315"/>
      <c r="AC25" s="315"/>
      <c r="AD25" s="315"/>
      <c r="AE25" s="315"/>
      <c r="AF25" s="40"/>
      <c r="AG25" s="40"/>
      <c r="AH25" s="40"/>
      <c r="AI25" s="40"/>
      <c r="AJ25" s="40"/>
      <c r="AK25" s="315" t="s">
        <v>48</v>
      </c>
      <c r="AL25" s="315"/>
      <c r="AM25" s="315"/>
      <c r="AN25" s="315"/>
      <c r="AO25" s="315"/>
      <c r="AP25" s="40"/>
      <c r="AQ25" s="43"/>
    </row>
    <row r="26" spans="2:57" s="2" customFormat="1" ht="14.5" customHeight="1" x14ac:dyDescent="0.15">
      <c r="B26" s="45"/>
      <c r="C26" s="46"/>
      <c r="D26" s="47" t="s">
        <v>49</v>
      </c>
      <c r="E26" s="46"/>
      <c r="F26" s="47" t="s">
        <v>50</v>
      </c>
      <c r="G26" s="46"/>
      <c r="H26" s="46"/>
      <c r="I26" s="46"/>
      <c r="J26" s="46"/>
      <c r="K26" s="46"/>
      <c r="L26" s="309">
        <v>0.21</v>
      </c>
      <c r="M26" s="293"/>
      <c r="N26" s="293"/>
      <c r="O26" s="293"/>
      <c r="P26" s="46"/>
      <c r="Q26" s="46"/>
      <c r="R26" s="46"/>
      <c r="S26" s="46"/>
      <c r="T26" s="46"/>
      <c r="U26" s="46"/>
      <c r="V26" s="46"/>
      <c r="W26" s="292">
        <f>ROUND(AG51,2)</f>
        <v>0</v>
      </c>
      <c r="X26" s="293"/>
      <c r="Y26" s="293"/>
      <c r="Z26" s="293"/>
      <c r="AA26" s="293"/>
      <c r="AB26" s="293"/>
      <c r="AC26" s="293"/>
      <c r="AD26" s="293"/>
      <c r="AE26" s="293"/>
      <c r="AF26" s="46"/>
      <c r="AG26" s="46"/>
      <c r="AH26" s="46"/>
      <c r="AI26" s="46"/>
      <c r="AJ26" s="46"/>
      <c r="AK26" s="292">
        <f>AN51-AG51</f>
        <v>0</v>
      </c>
      <c r="AL26" s="293"/>
      <c r="AM26" s="293"/>
      <c r="AN26" s="293"/>
      <c r="AO26" s="293"/>
      <c r="AP26" s="46"/>
      <c r="AQ26" s="48"/>
    </row>
    <row r="27" spans="2:57" s="2" customFormat="1" ht="14.5" customHeight="1" x14ac:dyDescent="0.15">
      <c r="B27" s="45"/>
      <c r="C27" s="46"/>
      <c r="D27" s="46"/>
      <c r="E27" s="46"/>
      <c r="F27" s="47" t="s">
        <v>51</v>
      </c>
      <c r="G27" s="46"/>
      <c r="H27" s="46"/>
      <c r="I27" s="46"/>
      <c r="J27" s="46"/>
      <c r="K27" s="46"/>
      <c r="L27" s="309">
        <v>0.15</v>
      </c>
      <c r="M27" s="293"/>
      <c r="N27" s="293"/>
      <c r="O27" s="293"/>
      <c r="P27" s="46"/>
      <c r="Q27" s="46"/>
      <c r="R27" s="46"/>
      <c r="S27" s="46"/>
      <c r="T27" s="46"/>
      <c r="U27" s="46"/>
      <c r="V27" s="46"/>
      <c r="W27" s="292">
        <v>0</v>
      </c>
      <c r="X27" s="293"/>
      <c r="Y27" s="293"/>
      <c r="Z27" s="293"/>
      <c r="AA27" s="293"/>
      <c r="AB27" s="293"/>
      <c r="AC27" s="293"/>
      <c r="AD27" s="293"/>
      <c r="AE27" s="293"/>
      <c r="AF27" s="46"/>
      <c r="AG27" s="46"/>
      <c r="AH27" s="46"/>
      <c r="AI27" s="46"/>
      <c r="AJ27" s="46"/>
      <c r="AK27" s="292">
        <v>0</v>
      </c>
      <c r="AL27" s="293"/>
      <c r="AM27" s="293"/>
      <c r="AN27" s="293"/>
      <c r="AO27" s="293"/>
      <c r="AP27" s="46"/>
      <c r="AQ27" s="48"/>
    </row>
    <row r="28" spans="2:57" s="2" customFormat="1" ht="14.5" hidden="1" customHeight="1" x14ac:dyDescent="0.15">
      <c r="B28" s="45"/>
      <c r="C28" s="46"/>
      <c r="D28" s="46"/>
      <c r="E28" s="46"/>
      <c r="F28" s="47" t="s">
        <v>52</v>
      </c>
      <c r="G28" s="46"/>
      <c r="H28" s="46"/>
      <c r="I28" s="46"/>
      <c r="J28" s="46"/>
      <c r="K28" s="46"/>
      <c r="L28" s="309">
        <v>0.21</v>
      </c>
      <c r="M28" s="293"/>
      <c r="N28" s="293"/>
      <c r="O28" s="293"/>
      <c r="P28" s="46"/>
      <c r="Q28" s="46"/>
      <c r="R28" s="46"/>
      <c r="S28" s="46"/>
      <c r="T28" s="46"/>
      <c r="U28" s="46"/>
      <c r="V28" s="46"/>
      <c r="W28" s="292" t="e">
        <f>ROUND(#REF!,2)</f>
        <v>#REF!</v>
      </c>
      <c r="X28" s="293"/>
      <c r="Y28" s="293"/>
      <c r="Z28" s="293"/>
      <c r="AA28" s="293"/>
      <c r="AB28" s="293"/>
      <c r="AC28" s="293"/>
      <c r="AD28" s="293"/>
      <c r="AE28" s="293"/>
      <c r="AF28" s="46"/>
      <c r="AG28" s="46"/>
      <c r="AH28" s="46"/>
      <c r="AI28" s="46"/>
      <c r="AJ28" s="46"/>
      <c r="AK28" s="292">
        <v>0</v>
      </c>
      <c r="AL28" s="293"/>
      <c r="AM28" s="293"/>
      <c r="AN28" s="293"/>
      <c r="AO28" s="293"/>
      <c r="AP28" s="46"/>
      <c r="AQ28" s="48"/>
    </row>
    <row r="29" spans="2:57" s="2" customFormat="1" ht="14.5" hidden="1" customHeight="1" x14ac:dyDescent="0.15">
      <c r="B29" s="45"/>
      <c r="C29" s="46"/>
      <c r="D29" s="46"/>
      <c r="E29" s="46"/>
      <c r="F29" s="47" t="s">
        <v>53</v>
      </c>
      <c r="G29" s="46"/>
      <c r="H29" s="46"/>
      <c r="I29" s="46"/>
      <c r="J29" s="46"/>
      <c r="K29" s="46"/>
      <c r="L29" s="309">
        <v>0.15</v>
      </c>
      <c r="M29" s="293"/>
      <c r="N29" s="293"/>
      <c r="O29" s="293"/>
      <c r="P29" s="46"/>
      <c r="Q29" s="46"/>
      <c r="R29" s="46"/>
      <c r="S29" s="46"/>
      <c r="T29" s="46"/>
      <c r="U29" s="46"/>
      <c r="V29" s="46"/>
      <c r="W29" s="292" t="e">
        <f>ROUND(#REF!,2)</f>
        <v>#REF!</v>
      </c>
      <c r="X29" s="293"/>
      <c r="Y29" s="293"/>
      <c r="Z29" s="293"/>
      <c r="AA29" s="293"/>
      <c r="AB29" s="293"/>
      <c r="AC29" s="293"/>
      <c r="AD29" s="293"/>
      <c r="AE29" s="293"/>
      <c r="AF29" s="46"/>
      <c r="AG29" s="46"/>
      <c r="AH29" s="46"/>
      <c r="AI29" s="46"/>
      <c r="AJ29" s="46"/>
      <c r="AK29" s="292">
        <v>0</v>
      </c>
      <c r="AL29" s="293"/>
      <c r="AM29" s="293"/>
      <c r="AN29" s="293"/>
      <c r="AO29" s="293"/>
      <c r="AP29" s="46"/>
      <c r="AQ29" s="48"/>
    </row>
    <row r="30" spans="2:57" s="2" customFormat="1" ht="14.5" hidden="1" customHeight="1" x14ac:dyDescent="0.15">
      <c r="B30" s="45"/>
      <c r="C30" s="46"/>
      <c r="D30" s="46"/>
      <c r="E30" s="46"/>
      <c r="F30" s="47" t="s">
        <v>54</v>
      </c>
      <c r="G30" s="46"/>
      <c r="H30" s="46"/>
      <c r="I30" s="46"/>
      <c r="J30" s="46"/>
      <c r="K30" s="46"/>
      <c r="L30" s="309">
        <v>0</v>
      </c>
      <c r="M30" s="293"/>
      <c r="N30" s="293"/>
      <c r="O30" s="293"/>
      <c r="P30" s="46"/>
      <c r="Q30" s="46"/>
      <c r="R30" s="46"/>
      <c r="S30" s="46"/>
      <c r="T30" s="46"/>
      <c r="U30" s="46"/>
      <c r="V30" s="46"/>
      <c r="W30" s="292" t="e">
        <f>ROUND(#REF!,2)</f>
        <v>#REF!</v>
      </c>
      <c r="X30" s="293"/>
      <c r="Y30" s="293"/>
      <c r="Z30" s="293"/>
      <c r="AA30" s="293"/>
      <c r="AB30" s="293"/>
      <c r="AC30" s="293"/>
      <c r="AD30" s="293"/>
      <c r="AE30" s="293"/>
      <c r="AF30" s="46"/>
      <c r="AG30" s="46"/>
      <c r="AH30" s="46"/>
      <c r="AI30" s="46"/>
      <c r="AJ30" s="46"/>
      <c r="AK30" s="292">
        <v>0</v>
      </c>
      <c r="AL30" s="293"/>
      <c r="AM30" s="293"/>
      <c r="AN30" s="293"/>
      <c r="AO30" s="293"/>
      <c r="AP30" s="46"/>
      <c r="AQ30" s="48"/>
    </row>
    <row r="31" spans="2:57" s="1" customFormat="1" ht="7" customHeight="1" x14ac:dyDescent="0.15"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3"/>
    </row>
    <row r="32" spans="2:57" s="1" customFormat="1" ht="26" customHeight="1" x14ac:dyDescent="0.15">
      <c r="B32" s="39"/>
      <c r="C32" s="49"/>
      <c r="D32" s="50" t="s">
        <v>55</v>
      </c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2" t="s">
        <v>56</v>
      </c>
      <c r="U32" s="51"/>
      <c r="V32" s="51"/>
      <c r="W32" s="51"/>
      <c r="X32" s="294" t="s">
        <v>57</v>
      </c>
      <c r="Y32" s="295"/>
      <c r="Z32" s="295"/>
      <c r="AA32" s="295"/>
      <c r="AB32" s="295"/>
      <c r="AC32" s="51"/>
      <c r="AD32" s="51"/>
      <c r="AE32" s="51"/>
      <c r="AF32" s="51"/>
      <c r="AG32" s="51"/>
      <c r="AH32" s="51"/>
      <c r="AI32" s="51"/>
      <c r="AJ32" s="51"/>
      <c r="AK32" s="296">
        <f>SUM(AK23:AK30)</f>
        <v>0</v>
      </c>
      <c r="AL32" s="295"/>
      <c r="AM32" s="295"/>
      <c r="AN32" s="295"/>
      <c r="AO32" s="297"/>
      <c r="AP32" s="49"/>
      <c r="AQ32" s="53"/>
    </row>
    <row r="33" spans="2:43" s="1" customFormat="1" ht="7" customHeight="1" x14ac:dyDescent="0.15">
      <c r="B33" s="39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3"/>
    </row>
    <row r="34" spans="2:43" s="1" customFormat="1" ht="7" customHeight="1" x14ac:dyDescent="0.15"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6"/>
    </row>
    <row r="38" spans="2:43" s="1" customFormat="1" ht="7" customHeight="1" x14ac:dyDescent="0.15">
      <c r="B38" s="57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112"/>
    </row>
    <row r="39" spans="2:43" s="1" customFormat="1" ht="37" customHeight="1" x14ac:dyDescent="0.15">
      <c r="B39" s="39"/>
      <c r="C39" s="59" t="s">
        <v>58</v>
      </c>
      <c r="AQ39" s="43"/>
    </row>
    <row r="40" spans="2:43" s="1" customFormat="1" ht="7" customHeight="1" x14ac:dyDescent="0.15">
      <c r="B40" s="39"/>
      <c r="AQ40" s="43"/>
    </row>
    <row r="41" spans="2:43" s="3" customFormat="1" ht="14.5" customHeight="1" x14ac:dyDescent="0.15">
      <c r="B41" s="60"/>
      <c r="C41" s="61" t="s">
        <v>14</v>
      </c>
      <c r="L41" s="3" t="str">
        <f>K5</f>
        <v>2018/06/02</v>
      </c>
      <c r="AQ41" s="340"/>
    </row>
    <row r="42" spans="2:43" s="4" customFormat="1" ht="37" customHeight="1" x14ac:dyDescent="0.15">
      <c r="B42" s="62"/>
      <c r="C42" s="63" t="s">
        <v>16</v>
      </c>
      <c r="L42" s="319" t="str">
        <f>K6</f>
        <v>Rataje - dostavba vodovodu a kanalizace pro nové stavební parcely</v>
      </c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  <c r="AO42" s="320"/>
      <c r="AQ42" s="341"/>
    </row>
    <row r="43" spans="2:43" s="1" customFormat="1" ht="7" customHeight="1" x14ac:dyDescent="0.15">
      <c r="B43" s="39"/>
      <c r="AQ43" s="43"/>
    </row>
    <row r="44" spans="2:43" s="1" customFormat="1" ht="12" x14ac:dyDescent="0.15">
      <c r="B44" s="39"/>
      <c r="C44" s="61" t="s">
        <v>22</v>
      </c>
      <c r="L44" s="64" t="str">
        <f>IF(K8="","",K8)</f>
        <v>Rataje</v>
      </c>
      <c r="AI44" s="61" t="s">
        <v>24</v>
      </c>
      <c r="AM44" s="321" t="str">
        <f>IF(AN8= "","",AN8)</f>
        <v>18. 6. 2018</v>
      </c>
      <c r="AN44" s="321"/>
      <c r="AQ44" s="43"/>
    </row>
    <row r="45" spans="2:43" s="1" customFormat="1" ht="7" customHeight="1" x14ac:dyDescent="0.15">
      <c r="B45" s="39"/>
      <c r="AQ45" s="43"/>
    </row>
    <row r="46" spans="2:43" s="1" customFormat="1" ht="12" x14ac:dyDescent="0.15">
      <c r="B46" s="39"/>
      <c r="C46" s="61" t="s">
        <v>30</v>
      </c>
      <c r="L46" s="3" t="str">
        <f>IF(E11= "","",E11)</f>
        <v>Obec Rataje</v>
      </c>
      <c r="AI46" s="61" t="s">
        <v>38</v>
      </c>
      <c r="AM46" s="304" t="str">
        <f>IF(E17="","",E17)</f>
        <v>VAK projekt s.r.o.</v>
      </c>
      <c r="AN46" s="304"/>
      <c r="AO46" s="304"/>
      <c r="AP46" s="304"/>
      <c r="AQ46" s="43"/>
    </row>
    <row r="47" spans="2:43" s="1" customFormat="1" ht="12" x14ac:dyDescent="0.15">
      <c r="B47" s="39"/>
      <c r="C47" s="61" t="s">
        <v>36</v>
      </c>
      <c r="L47" s="3" t="str">
        <f>IF(E14= "Vyplň údaj","",E14)</f>
        <v/>
      </c>
      <c r="AQ47" s="43"/>
    </row>
    <row r="48" spans="2:43" s="1" customFormat="1" ht="10.75" customHeight="1" x14ac:dyDescent="0.15">
      <c r="B48" s="39"/>
      <c r="AQ48" s="43"/>
    </row>
    <row r="49" spans="1:77" s="1" customFormat="1" ht="29.25" customHeight="1" x14ac:dyDescent="0.15">
      <c r="B49" s="39"/>
      <c r="C49" s="318" t="s">
        <v>59</v>
      </c>
      <c r="D49" s="306"/>
      <c r="E49" s="306"/>
      <c r="F49" s="306"/>
      <c r="G49" s="306"/>
      <c r="H49" s="68"/>
      <c r="I49" s="305" t="s">
        <v>60</v>
      </c>
      <c r="J49" s="306"/>
      <c r="K49" s="306"/>
      <c r="L49" s="306"/>
      <c r="M49" s="306"/>
      <c r="N49" s="306"/>
      <c r="O49" s="306"/>
      <c r="P49" s="306"/>
      <c r="Q49" s="306"/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  <c r="AD49" s="306"/>
      <c r="AE49" s="306"/>
      <c r="AF49" s="306"/>
      <c r="AG49" s="322" t="s">
        <v>61</v>
      </c>
      <c r="AH49" s="306"/>
      <c r="AI49" s="306"/>
      <c r="AJ49" s="306"/>
      <c r="AK49" s="306"/>
      <c r="AL49" s="306"/>
      <c r="AM49" s="306"/>
      <c r="AN49" s="305" t="s">
        <v>62</v>
      </c>
      <c r="AO49" s="306"/>
      <c r="AP49" s="306"/>
      <c r="AQ49" s="342" t="s">
        <v>63</v>
      </c>
    </row>
    <row r="50" spans="1:77" s="1" customFormat="1" ht="10.75" customHeight="1" x14ac:dyDescent="0.15">
      <c r="B50" s="39"/>
      <c r="AQ50" s="43"/>
    </row>
    <row r="51" spans="1:77" s="4" customFormat="1" ht="32.5" customHeight="1" x14ac:dyDescent="0.15">
      <c r="B51" s="62"/>
      <c r="C51" s="73" t="s">
        <v>64</v>
      </c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307">
        <f>ROUND(SUM(AG52:AG53),2)</f>
        <v>0</v>
      </c>
      <c r="AH51" s="307"/>
      <c r="AI51" s="307"/>
      <c r="AJ51" s="307"/>
      <c r="AK51" s="307"/>
      <c r="AL51" s="307"/>
      <c r="AM51" s="307"/>
      <c r="AN51" s="308">
        <f>ROUND(SUM(AN52:AN53),2)</f>
        <v>0</v>
      </c>
      <c r="AO51" s="308"/>
      <c r="AP51" s="308"/>
      <c r="AQ51" s="343" t="s">
        <v>4</v>
      </c>
      <c r="BE51" s="63" t="s">
        <v>65</v>
      </c>
      <c r="BF51" s="63" t="s">
        <v>66</v>
      </c>
      <c r="BG51" s="75" t="s">
        <v>67</v>
      </c>
      <c r="BH51" s="63" t="s">
        <v>68</v>
      </c>
      <c r="BI51" s="63" t="s">
        <v>6</v>
      </c>
      <c r="BJ51" s="63" t="s">
        <v>69</v>
      </c>
      <c r="BX51" s="63" t="s">
        <v>19</v>
      </c>
    </row>
    <row r="52" spans="1:77" s="5" customFormat="1" ht="16.5" customHeight="1" x14ac:dyDescent="0.15">
      <c r="A52" s="76" t="s">
        <v>70</v>
      </c>
      <c r="B52" s="77"/>
      <c r="C52" s="78"/>
      <c r="D52" s="317" t="s">
        <v>71</v>
      </c>
      <c r="E52" s="317"/>
      <c r="F52" s="317"/>
      <c r="G52" s="317"/>
      <c r="H52" s="317"/>
      <c r="I52" s="79"/>
      <c r="J52" s="317" t="s">
        <v>72</v>
      </c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  <c r="AG52" s="302">
        <f>'VRN-00 - Vedlejší rozpočt...'!J27</f>
        <v>0</v>
      </c>
      <c r="AH52" s="303"/>
      <c r="AI52" s="303"/>
      <c r="AJ52" s="303"/>
      <c r="AK52" s="303"/>
      <c r="AL52" s="303"/>
      <c r="AM52" s="303"/>
      <c r="AN52" s="302">
        <f>AG52+(AG52*0.21)</f>
        <v>0</v>
      </c>
      <c r="AO52" s="303"/>
      <c r="AP52" s="303"/>
      <c r="AQ52" s="344" t="s">
        <v>73</v>
      </c>
      <c r="BF52" s="80" t="s">
        <v>74</v>
      </c>
      <c r="BH52" s="80" t="s">
        <v>68</v>
      </c>
      <c r="BI52" s="80" t="s">
        <v>75</v>
      </c>
      <c r="BJ52" s="80" t="s">
        <v>6</v>
      </c>
      <c r="BX52" s="80" t="s">
        <v>76</v>
      </c>
      <c r="BY52" s="80" t="s">
        <v>77</v>
      </c>
    </row>
    <row r="53" spans="1:77" s="5" customFormat="1" ht="16.5" customHeight="1" x14ac:dyDescent="0.15">
      <c r="A53" s="76" t="s">
        <v>70</v>
      </c>
      <c r="B53" s="77"/>
      <c r="C53" s="78"/>
      <c r="D53" s="317" t="s">
        <v>80</v>
      </c>
      <c r="E53" s="317"/>
      <c r="F53" s="317"/>
      <c r="G53" s="317"/>
      <c r="H53" s="317"/>
      <c r="I53" s="79"/>
      <c r="J53" s="317" t="s">
        <v>81</v>
      </c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  <c r="AG53" s="302">
        <f>'SO-02.1 - Splašková kanal...'!J27</f>
        <v>0</v>
      </c>
      <c r="AH53" s="303"/>
      <c r="AI53" s="303"/>
      <c r="AJ53" s="303"/>
      <c r="AK53" s="303"/>
      <c r="AL53" s="303"/>
      <c r="AM53" s="303"/>
      <c r="AN53" s="302">
        <f>AG53+(AG53*0.21)</f>
        <v>0</v>
      </c>
      <c r="AO53" s="303"/>
      <c r="AP53" s="303"/>
      <c r="AQ53" s="344" t="s">
        <v>73</v>
      </c>
      <c r="BF53" s="80" t="s">
        <v>74</v>
      </c>
      <c r="BH53" s="80" t="s">
        <v>68</v>
      </c>
      <c r="BI53" s="80" t="s">
        <v>82</v>
      </c>
      <c r="BJ53" s="80" t="s">
        <v>6</v>
      </c>
      <c r="BX53" s="80" t="s">
        <v>79</v>
      </c>
      <c r="BY53" s="80" t="s">
        <v>77</v>
      </c>
    </row>
    <row r="54" spans="1:77" s="1" customFormat="1" ht="30" customHeight="1" x14ac:dyDescent="0.15">
      <c r="B54" s="39"/>
      <c r="AQ54" s="43"/>
    </row>
    <row r="55" spans="1:77" s="1" customFormat="1" ht="7" customHeight="1" x14ac:dyDescent="0.15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6"/>
    </row>
  </sheetData>
  <mergeCells count="42">
    <mergeCell ref="D53:H53"/>
    <mergeCell ref="J53:AF53"/>
    <mergeCell ref="D52:H52"/>
    <mergeCell ref="C49:G49"/>
    <mergeCell ref="L42:AO42"/>
    <mergeCell ref="AM44:AN44"/>
    <mergeCell ref="I49:AF49"/>
    <mergeCell ref="AG49:AM49"/>
    <mergeCell ref="L30:O30"/>
    <mergeCell ref="AK30:AO30"/>
    <mergeCell ref="K6:AO6"/>
    <mergeCell ref="J52:AF52"/>
    <mergeCell ref="W29:AE29"/>
    <mergeCell ref="AK29:AO29"/>
    <mergeCell ref="L26:O26"/>
    <mergeCell ref="W26:AE26"/>
    <mergeCell ref="AK26:AO26"/>
    <mergeCell ref="L27:O27"/>
    <mergeCell ref="W27:AE27"/>
    <mergeCell ref="AK27:AO27"/>
    <mergeCell ref="AN53:AP53"/>
    <mergeCell ref="AG53:AM53"/>
    <mergeCell ref="AN52:AP52"/>
    <mergeCell ref="AM46:AP46"/>
    <mergeCell ref="AN49:AP49"/>
    <mergeCell ref="AG52:AM52"/>
    <mergeCell ref="AG51:AM51"/>
    <mergeCell ref="AN51:AP51"/>
    <mergeCell ref="W30:AE30"/>
    <mergeCell ref="X32:AB32"/>
    <mergeCell ref="AK32:AO32"/>
    <mergeCell ref="K5:AO5"/>
    <mergeCell ref="W28:AE28"/>
    <mergeCell ref="AK28:AO28"/>
    <mergeCell ref="L29:O29"/>
    <mergeCell ref="L28:O28"/>
    <mergeCell ref="E14:AJ14"/>
    <mergeCell ref="E20:AN20"/>
    <mergeCell ref="AK23:AO23"/>
    <mergeCell ref="L25:O25"/>
    <mergeCell ref="W25:AE25"/>
    <mergeCell ref="AK25:AO25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VRN-00 - Vedlejší rozpočt...'!C2" display="/" xr:uid="{00000000-0004-0000-0000-000002000000}"/>
    <hyperlink ref="A53" location="'SO-02.2 - Splašková kanal...'!C2" display="/" xr:uid="{00000000-0004-0000-0000-000005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110"/>
  <sheetViews>
    <sheetView showGridLines="0" workbookViewId="0">
      <pane ySplit="1" topLeftCell="A2" activePane="bottomLeft" state="frozen"/>
      <selection pane="bottomLeft" activeCell="E9" sqref="E9:H9"/>
    </sheetView>
  </sheetViews>
  <sheetFormatPr baseColWidth="10" defaultRowHeight="16" x14ac:dyDescent="0.15"/>
  <cols>
    <col min="1" max="1" width="8.25" customWidth="1"/>
    <col min="2" max="2" width="1.75" customWidth="1"/>
    <col min="3" max="4" width="4.25" customWidth="1"/>
    <col min="5" max="5" width="17.25" customWidth="1"/>
    <col min="6" max="6" width="75" customWidth="1"/>
    <col min="7" max="7" width="8.75" customWidth="1"/>
    <col min="8" max="8" width="11.25" customWidth="1"/>
    <col min="9" max="9" width="12.75" style="81" customWidth="1"/>
    <col min="10" max="10" width="23.5" customWidth="1"/>
    <col min="11" max="11" width="15.5" customWidth="1"/>
    <col min="13" max="18" width="9.25" hidden="1"/>
    <col min="19" max="19" width="8.25" hidden="1" customWidth="1"/>
    <col min="20" max="20" width="29.7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1" spans="1:70" ht="21.75" customHeight="1" x14ac:dyDescent="0.2">
      <c r="A1" s="20"/>
      <c r="B1" s="82"/>
      <c r="C1" s="82"/>
      <c r="D1" s="83" t="s">
        <v>1</v>
      </c>
      <c r="E1" s="82"/>
      <c r="F1" s="84" t="s">
        <v>83</v>
      </c>
      <c r="G1" s="331" t="s">
        <v>84</v>
      </c>
      <c r="H1" s="331"/>
      <c r="I1" s="85"/>
      <c r="J1" s="84" t="s">
        <v>85</v>
      </c>
      <c r="K1" s="83" t="s">
        <v>86</v>
      </c>
      <c r="L1" s="84" t="s">
        <v>87</v>
      </c>
      <c r="M1" s="84"/>
      <c r="N1" s="84"/>
      <c r="O1" s="84"/>
      <c r="P1" s="84"/>
      <c r="Q1" s="84"/>
      <c r="R1" s="84"/>
      <c r="S1" s="84"/>
      <c r="T1" s="84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spans="1:70" ht="37" customHeight="1" x14ac:dyDescent="0.15">
      <c r="L2" s="298" t="s">
        <v>7</v>
      </c>
      <c r="M2" s="299"/>
      <c r="N2" s="299"/>
      <c r="O2" s="299"/>
      <c r="P2" s="299"/>
      <c r="Q2" s="299"/>
      <c r="R2" s="299"/>
      <c r="S2" s="299"/>
      <c r="T2" s="299"/>
      <c r="U2" s="299"/>
      <c r="V2" s="299"/>
      <c r="AT2" s="22" t="s">
        <v>75</v>
      </c>
    </row>
    <row r="3" spans="1:70" ht="7" customHeight="1" x14ac:dyDescent="0.15">
      <c r="B3" s="23"/>
      <c r="C3" s="24"/>
      <c r="D3" s="24"/>
      <c r="E3" s="24"/>
      <c r="F3" s="24"/>
      <c r="G3" s="24"/>
      <c r="H3" s="24"/>
      <c r="I3" s="86"/>
      <c r="J3" s="24"/>
      <c r="K3" s="25"/>
      <c r="AT3" s="22" t="s">
        <v>77</v>
      </c>
    </row>
    <row r="4" spans="1:70" ht="37" customHeight="1" x14ac:dyDescent="0.15">
      <c r="B4" s="26"/>
      <c r="C4" s="27"/>
      <c r="D4" s="28" t="s">
        <v>88</v>
      </c>
      <c r="E4" s="27"/>
      <c r="F4" s="27"/>
      <c r="G4" s="27"/>
      <c r="H4" s="27"/>
      <c r="I4" s="87"/>
      <c r="J4" s="27"/>
      <c r="K4" s="29"/>
      <c r="M4" s="30" t="s">
        <v>12</v>
      </c>
      <c r="AT4" s="22" t="s">
        <v>5</v>
      </c>
    </row>
    <row r="5" spans="1:70" ht="7" customHeight="1" x14ac:dyDescent="0.15">
      <c r="B5" s="26"/>
      <c r="C5" s="27"/>
      <c r="D5" s="27"/>
      <c r="E5" s="27"/>
      <c r="F5" s="27"/>
      <c r="G5" s="27"/>
      <c r="H5" s="27"/>
      <c r="I5" s="87"/>
      <c r="J5" s="27"/>
      <c r="K5" s="29"/>
    </row>
    <row r="6" spans="1:70" ht="12" x14ac:dyDescent="0.15">
      <c r="B6" s="26"/>
      <c r="C6" s="27"/>
      <c r="D6" s="34" t="s">
        <v>16</v>
      </c>
      <c r="E6" s="27"/>
      <c r="F6" s="27"/>
      <c r="G6" s="27"/>
      <c r="H6" s="27"/>
      <c r="I6" s="87"/>
      <c r="J6" s="27"/>
      <c r="K6" s="29"/>
    </row>
    <row r="7" spans="1:70" ht="16.5" customHeight="1" x14ac:dyDescent="0.15">
      <c r="B7" s="26"/>
      <c r="C7" s="27"/>
      <c r="D7" s="27"/>
      <c r="E7" s="323" t="str">
        <f>'Rekapitulace stavby'!K6</f>
        <v>Rataje - dostavba vodovodu a kanalizace pro nové stavební parcely</v>
      </c>
      <c r="F7" s="324"/>
      <c r="G7" s="324"/>
      <c r="H7" s="324"/>
      <c r="I7" s="87"/>
      <c r="J7" s="27"/>
      <c r="K7" s="29"/>
    </row>
    <row r="8" spans="1:70" s="1" customFormat="1" ht="12" x14ac:dyDescent="0.15">
      <c r="B8" s="39"/>
      <c r="C8" s="40"/>
      <c r="D8" s="34" t="s">
        <v>89</v>
      </c>
      <c r="E8" s="40"/>
      <c r="F8" s="40"/>
      <c r="G8" s="40"/>
      <c r="H8" s="40"/>
      <c r="I8" s="88"/>
      <c r="J8" s="40"/>
      <c r="K8" s="43"/>
    </row>
    <row r="9" spans="1:70" s="1" customFormat="1" ht="37" customHeight="1" x14ac:dyDescent="0.15">
      <c r="B9" s="39"/>
      <c r="C9" s="40"/>
      <c r="D9" s="40"/>
      <c r="E9" s="325" t="s">
        <v>90</v>
      </c>
      <c r="F9" s="326"/>
      <c r="G9" s="326"/>
      <c r="H9" s="326"/>
      <c r="I9" s="88"/>
      <c r="J9" s="40"/>
      <c r="K9" s="43"/>
    </row>
    <row r="10" spans="1:70" s="1" customFormat="1" ht="11" x14ac:dyDescent="0.15">
      <c r="B10" s="39"/>
      <c r="C10" s="40"/>
      <c r="D10" s="40"/>
      <c r="E10" s="40"/>
      <c r="F10" s="40"/>
      <c r="G10" s="40"/>
      <c r="H10" s="40"/>
      <c r="I10" s="88"/>
      <c r="J10" s="40"/>
      <c r="K10" s="43"/>
    </row>
    <row r="11" spans="1:70" s="1" customFormat="1" ht="14.5" customHeight="1" x14ac:dyDescent="0.15">
      <c r="B11" s="39"/>
      <c r="C11" s="40"/>
      <c r="D11" s="34" t="s">
        <v>18</v>
      </c>
      <c r="E11" s="40"/>
      <c r="F11" s="32" t="s">
        <v>76</v>
      </c>
      <c r="G11" s="40"/>
      <c r="H11" s="40"/>
      <c r="I11" s="89" t="s">
        <v>20</v>
      </c>
      <c r="J11" s="32" t="s">
        <v>77</v>
      </c>
      <c r="K11" s="43"/>
    </row>
    <row r="12" spans="1:70" s="1" customFormat="1" ht="14.5" customHeight="1" x14ac:dyDescent="0.15">
      <c r="B12" s="39"/>
      <c r="C12" s="40"/>
      <c r="D12" s="34" t="s">
        <v>22</v>
      </c>
      <c r="E12" s="40"/>
      <c r="F12" s="32" t="s">
        <v>23</v>
      </c>
      <c r="G12" s="40"/>
      <c r="H12" s="40"/>
      <c r="I12" s="89" t="s">
        <v>24</v>
      </c>
      <c r="J12" s="90" t="str">
        <f>'Rekapitulace stavby'!AN8</f>
        <v>18. 6. 2018</v>
      </c>
      <c r="K12" s="43"/>
    </row>
    <row r="13" spans="1:70" s="1" customFormat="1" ht="21.75" customHeight="1" x14ac:dyDescent="0.15">
      <c r="B13" s="39"/>
      <c r="C13" s="40"/>
      <c r="D13" s="31" t="s">
        <v>26</v>
      </c>
      <c r="E13" s="40"/>
      <c r="F13" s="36" t="s">
        <v>27</v>
      </c>
      <c r="G13" s="40"/>
      <c r="H13" s="40"/>
      <c r="I13" s="91" t="s">
        <v>28</v>
      </c>
      <c r="J13" s="36" t="s">
        <v>29</v>
      </c>
      <c r="K13" s="43"/>
    </row>
    <row r="14" spans="1:70" s="1" customFormat="1" ht="14.5" customHeight="1" x14ac:dyDescent="0.15">
      <c r="B14" s="39"/>
      <c r="C14" s="40"/>
      <c r="D14" s="34" t="s">
        <v>30</v>
      </c>
      <c r="E14" s="40"/>
      <c r="F14" s="40"/>
      <c r="G14" s="40"/>
      <c r="H14" s="40"/>
      <c r="I14" s="89" t="s">
        <v>31</v>
      </c>
      <c r="J14" s="32" t="s">
        <v>32</v>
      </c>
      <c r="K14" s="43"/>
    </row>
    <row r="15" spans="1:70" s="1" customFormat="1" ht="18" customHeight="1" x14ac:dyDescent="0.15">
      <c r="B15" s="39"/>
      <c r="C15" s="40"/>
      <c r="D15" s="40"/>
      <c r="E15" s="32" t="s">
        <v>33</v>
      </c>
      <c r="F15" s="40"/>
      <c r="G15" s="40"/>
      <c r="H15" s="40"/>
      <c r="I15" s="89" t="s">
        <v>34</v>
      </c>
      <c r="J15" s="32" t="s">
        <v>35</v>
      </c>
      <c r="K15" s="43"/>
    </row>
    <row r="16" spans="1:70" s="1" customFormat="1" ht="7" customHeight="1" x14ac:dyDescent="0.15">
      <c r="B16" s="39"/>
      <c r="C16" s="40"/>
      <c r="D16" s="40"/>
      <c r="E16" s="40"/>
      <c r="F16" s="40"/>
      <c r="G16" s="40"/>
      <c r="H16" s="40"/>
      <c r="I16" s="88"/>
      <c r="J16" s="40"/>
      <c r="K16" s="43"/>
    </row>
    <row r="17" spans="2:11" s="1" customFormat="1" ht="14.5" customHeight="1" x14ac:dyDescent="0.15">
      <c r="B17" s="39"/>
      <c r="C17" s="40"/>
      <c r="D17" s="34" t="s">
        <v>36</v>
      </c>
      <c r="E17" s="40"/>
      <c r="F17" s="40"/>
      <c r="G17" s="40"/>
      <c r="H17" s="40"/>
      <c r="I17" s="89" t="s">
        <v>31</v>
      </c>
      <c r="J17" s="32" t="str">
        <f>IF('Rekapitulace stavby'!AN13="Vyplň údaj","",IF('Rekapitulace stavby'!AN13="","",'Rekapitulace stavby'!AN13))</f>
        <v/>
      </c>
      <c r="K17" s="43"/>
    </row>
    <row r="18" spans="2:11" s="1" customFormat="1" ht="18" customHeight="1" x14ac:dyDescent="0.15">
      <c r="B18" s="39"/>
      <c r="C18" s="40"/>
      <c r="D18" s="40"/>
      <c r="E18" s="32" t="str">
        <f>IF('Rekapitulace stavby'!E14="Vyplň údaj","",IF('Rekapitulace stavby'!E14="","",'Rekapitulace stavby'!E14))</f>
        <v/>
      </c>
      <c r="F18" s="40"/>
      <c r="G18" s="40"/>
      <c r="H18" s="40"/>
      <c r="I18" s="89" t="s">
        <v>34</v>
      </c>
      <c r="J18" s="32" t="str">
        <f>IF('Rekapitulace stavby'!AN14="Vyplň údaj","",IF('Rekapitulace stavby'!AN14="","",'Rekapitulace stavby'!AN14))</f>
        <v/>
      </c>
      <c r="K18" s="43"/>
    </row>
    <row r="19" spans="2:11" s="1" customFormat="1" ht="7" customHeight="1" x14ac:dyDescent="0.15">
      <c r="B19" s="39"/>
      <c r="C19" s="40"/>
      <c r="D19" s="40"/>
      <c r="E19" s="40"/>
      <c r="F19" s="40"/>
      <c r="G19" s="40"/>
      <c r="H19" s="40"/>
      <c r="I19" s="88"/>
      <c r="J19" s="40"/>
      <c r="K19" s="43"/>
    </row>
    <row r="20" spans="2:11" s="1" customFormat="1" ht="14.5" customHeight="1" x14ac:dyDescent="0.15">
      <c r="B20" s="39"/>
      <c r="C20" s="40"/>
      <c r="D20" s="34" t="s">
        <v>38</v>
      </c>
      <c r="E20" s="40"/>
      <c r="F20" s="40"/>
      <c r="G20" s="40"/>
      <c r="H20" s="40"/>
      <c r="I20" s="89" t="s">
        <v>31</v>
      </c>
      <c r="J20" s="32" t="s">
        <v>39</v>
      </c>
      <c r="K20" s="43"/>
    </row>
    <row r="21" spans="2:11" s="1" customFormat="1" ht="18" customHeight="1" x14ac:dyDescent="0.15">
      <c r="B21" s="39"/>
      <c r="C21" s="40"/>
      <c r="D21" s="40"/>
      <c r="E21" s="32" t="s">
        <v>40</v>
      </c>
      <c r="F21" s="40"/>
      <c r="G21" s="40"/>
      <c r="H21" s="40"/>
      <c r="I21" s="89" t="s">
        <v>34</v>
      </c>
      <c r="J21" s="32" t="s">
        <v>41</v>
      </c>
      <c r="K21" s="43"/>
    </row>
    <row r="22" spans="2:11" s="1" customFormat="1" ht="7" customHeight="1" x14ac:dyDescent="0.15">
      <c r="B22" s="39"/>
      <c r="C22" s="40"/>
      <c r="D22" s="40"/>
      <c r="E22" s="40"/>
      <c r="F22" s="40"/>
      <c r="G22" s="40"/>
      <c r="H22" s="40"/>
      <c r="I22" s="88"/>
      <c r="J22" s="40"/>
      <c r="K22" s="43"/>
    </row>
    <row r="23" spans="2:11" s="1" customFormat="1" ht="14.5" customHeight="1" x14ac:dyDescent="0.15">
      <c r="B23" s="39"/>
      <c r="C23" s="40"/>
      <c r="D23" s="34" t="s">
        <v>43</v>
      </c>
      <c r="E23" s="40"/>
      <c r="F23" s="40"/>
      <c r="G23" s="40"/>
      <c r="H23" s="40"/>
      <c r="I23" s="88"/>
      <c r="J23" s="40"/>
      <c r="K23" s="43"/>
    </row>
    <row r="24" spans="2:11" s="6" customFormat="1" ht="16.5" customHeight="1" x14ac:dyDescent="0.15">
      <c r="B24" s="92"/>
      <c r="C24" s="93"/>
      <c r="D24" s="93"/>
      <c r="E24" s="312" t="s">
        <v>4</v>
      </c>
      <c r="F24" s="312"/>
      <c r="G24" s="312"/>
      <c r="H24" s="312"/>
      <c r="I24" s="94"/>
      <c r="J24" s="93"/>
      <c r="K24" s="95"/>
    </row>
    <row r="25" spans="2:11" s="1" customFormat="1" ht="7" customHeight="1" x14ac:dyDescent="0.15">
      <c r="B25" s="39"/>
      <c r="C25" s="40"/>
      <c r="D25" s="40"/>
      <c r="E25" s="40"/>
      <c r="F25" s="40"/>
      <c r="G25" s="40"/>
      <c r="H25" s="40"/>
      <c r="I25" s="88"/>
      <c r="J25" s="40"/>
      <c r="K25" s="43"/>
    </row>
    <row r="26" spans="2:11" s="1" customFormat="1" ht="7" customHeight="1" x14ac:dyDescent="0.15">
      <c r="B26" s="39"/>
      <c r="C26" s="40"/>
      <c r="D26" s="66"/>
      <c r="E26" s="66"/>
      <c r="F26" s="66"/>
      <c r="G26" s="66"/>
      <c r="H26" s="66"/>
      <c r="I26" s="96"/>
      <c r="J26" s="66"/>
      <c r="K26" s="97"/>
    </row>
    <row r="27" spans="2:11" s="1" customFormat="1" ht="25.5" customHeight="1" x14ac:dyDescent="0.15">
      <c r="B27" s="39"/>
      <c r="C27" s="40"/>
      <c r="D27" s="98" t="s">
        <v>45</v>
      </c>
      <c r="E27" s="40"/>
      <c r="F27" s="40"/>
      <c r="G27" s="40"/>
      <c r="H27" s="40"/>
      <c r="I27" s="88"/>
      <c r="J27" s="99">
        <f>ROUND(J80,2)</f>
        <v>0</v>
      </c>
      <c r="K27" s="43"/>
    </row>
    <row r="28" spans="2:11" s="1" customFormat="1" ht="7" customHeight="1" x14ac:dyDescent="0.15">
      <c r="B28" s="39"/>
      <c r="C28" s="40"/>
      <c r="D28" s="66"/>
      <c r="E28" s="66"/>
      <c r="F28" s="66"/>
      <c r="G28" s="66"/>
      <c r="H28" s="66"/>
      <c r="I28" s="96"/>
      <c r="J28" s="66"/>
      <c r="K28" s="97"/>
    </row>
    <row r="29" spans="2:11" s="1" customFormat="1" ht="14.5" customHeight="1" x14ac:dyDescent="0.15">
      <c r="B29" s="39"/>
      <c r="C29" s="40"/>
      <c r="D29" s="40"/>
      <c r="E29" s="40"/>
      <c r="F29" s="44" t="s">
        <v>47</v>
      </c>
      <c r="G29" s="40"/>
      <c r="H29" s="40"/>
      <c r="I29" s="100" t="s">
        <v>46</v>
      </c>
      <c r="J29" s="44" t="s">
        <v>48</v>
      </c>
      <c r="K29" s="43"/>
    </row>
    <row r="30" spans="2:11" s="1" customFormat="1" ht="14.5" customHeight="1" x14ac:dyDescent="0.15">
      <c r="B30" s="39"/>
      <c r="C30" s="40"/>
      <c r="D30" s="47" t="s">
        <v>49</v>
      </c>
      <c r="E30" s="47" t="s">
        <v>50</v>
      </c>
      <c r="F30" s="101">
        <f>ROUND(SUM(BE80:BE109), 2)</f>
        <v>0</v>
      </c>
      <c r="G30" s="40"/>
      <c r="H30" s="40"/>
      <c r="I30" s="102">
        <v>0.21</v>
      </c>
      <c r="J30" s="101">
        <f>ROUND(ROUND((SUM(BE80:BE109)), 2)*I30, 2)</f>
        <v>0</v>
      </c>
      <c r="K30" s="43"/>
    </row>
    <row r="31" spans="2:11" s="1" customFormat="1" ht="14.5" customHeight="1" x14ac:dyDescent="0.15">
      <c r="B31" s="39"/>
      <c r="C31" s="40"/>
      <c r="D31" s="40"/>
      <c r="E31" s="47" t="s">
        <v>51</v>
      </c>
      <c r="F31" s="101">
        <f>ROUND(SUM(BF80:BF109), 2)</f>
        <v>0</v>
      </c>
      <c r="G31" s="40"/>
      <c r="H31" s="40"/>
      <c r="I31" s="102">
        <v>0.15</v>
      </c>
      <c r="J31" s="101">
        <f>ROUND(ROUND((SUM(BF80:BF109)), 2)*I31, 2)</f>
        <v>0</v>
      </c>
      <c r="K31" s="43"/>
    </row>
    <row r="32" spans="2:11" s="1" customFormat="1" ht="14.5" hidden="1" customHeight="1" x14ac:dyDescent="0.15">
      <c r="B32" s="39"/>
      <c r="C32" s="40"/>
      <c r="D32" s="40"/>
      <c r="E32" s="47" t="s">
        <v>52</v>
      </c>
      <c r="F32" s="101">
        <f>ROUND(SUM(BG80:BG109), 2)</f>
        <v>0</v>
      </c>
      <c r="G32" s="40"/>
      <c r="H32" s="40"/>
      <c r="I32" s="102">
        <v>0.21</v>
      </c>
      <c r="J32" s="101">
        <v>0</v>
      </c>
      <c r="K32" s="43"/>
    </row>
    <row r="33" spans="2:11" s="1" customFormat="1" ht="14.5" hidden="1" customHeight="1" x14ac:dyDescent="0.15">
      <c r="B33" s="39"/>
      <c r="C33" s="40"/>
      <c r="D33" s="40"/>
      <c r="E33" s="47" t="s">
        <v>53</v>
      </c>
      <c r="F33" s="101">
        <f>ROUND(SUM(BH80:BH109), 2)</f>
        <v>0</v>
      </c>
      <c r="G33" s="40"/>
      <c r="H33" s="40"/>
      <c r="I33" s="102">
        <v>0.15</v>
      </c>
      <c r="J33" s="101">
        <v>0</v>
      </c>
      <c r="K33" s="43"/>
    </row>
    <row r="34" spans="2:11" s="1" customFormat="1" ht="14.5" hidden="1" customHeight="1" x14ac:dyDescent="0.15">
      <c r="B34" s="39"/>
      <c r="C34" s="40"/>
      <c r="D34" s="40"/>
      <c r="E34" s="47" t="s">
        <v>54</v>
      </c>
      <c r="F34" s="101">
        <f>ROUND(SUM(BI80:BI109), 2)</f>
        <v>0</v>
      </c>
      <c r="G34" s="40"/>
      <c r="H34" s="40"/>
      <c r="I34" s="102">
        <v>0</v>
      </c>
      <c r="J34" s="101">
        <v>0</v>
      </c>
      <c r="K34" s="43"/>
    </row>
    <row r="35" spans="2:11" s="1" customFormat="1" ht="7" customHeight="1" x14ac:dyDescent="0.15">
      <c r="B35" s="39"/>
      <c r="C35" s="40"/>
      <c r="D35" s="40"/>
      <c r="E35" s="40"/>
      <c r="F35" s="40"/>
      <c r="G35" s="40"/>
      <c r="H35" s="40"/>
      <c r="I35" s="88"/>
      <c r="J35" s="40"/>
      <c r="K35" s="43"/>
    </row>
    <row r="36" spans="2:11" s="1" customFormat="1" ht="25.5" customHeight="1" x14ac:dyDescent="0.15">
      <c r="B36" s="39"/>
      <c r="C36" s="103"/>
      <c r="D36" s="104" t="s">
        <v>55</v>
      </c>
      <c r="E36" s="68"/>
      <c r="F36" s="68"/>
      <c r="G36" s="105" t="s">
        <v>56</v>
      </c>
      <c r="H36" s="106" t="s">
        <v>57</v>
      </c>
      <c r="I36" s="107"/>
      <c r="J36" s="108">
        <f>SUM(J27:J34)</f>
        <v>0</v>
      </c>
      <c r="K36" s="109"/>
    </row>
    <row r="37" spans="2:11" s="1" customFormat="1" ht="14.5" customHeight="1" x14ac:dyDescent="0.15">
      <c r="B37" s="54"/>
      <c r="C37" s="55"/>
      <c r="D37" s="55"/>
      <c r="E37" s="55"/>
      <c r="F37" s="55"/>
      <c r="G37" s="55"/>
      <c r="H37" s="55"/>
      <c r="I37" s="110"/>
      <c r="J37" s="55"/>
      <c r="K37" s="56"/>
    </row>
    <row r="41" spans="2:11" s="1" customFormat="1" ht="7" customHeight="1" x14ac:dyDescent="0.15">
      <c r="B41" s="57"/>
      <c r="C41" s="58"/>
      <c r="D41" s="58"/>
      <c r="E41" s="58"/>
      <c r="F41" s="58"/>
      <c r="G41" s="58"/>
      <c r="H41" s="58"/>
      <c r="I41" s="111"/>
      <c r="J41" s="58"/>
      <c r="K41" s="112"/>
    </row>
    <row r="42" spans="2:11" s="1" customFormat="1" ht="37" customHeight="1" x14ac:dyDescent="0.15">
      <c r="B42" s="39"/>
      <c r="C42" s="28" t="s">
        <v>91</v>
      </c>
      <c r="D42" s="40"/>
      <c r="E42" s="40"/>
      <c r="F42" s="40"/>
      <c r="G42" s="40"/>
      <c r="H42" s="40"/>
      <c r="I42" s="88"/>
      <c r="J42" s="40"/>
      <c r="K42" s="43"/>
    </row>
    <row r="43" spans="2:11" s="1" customFormat="1" ht="7" customHeight="1" x14ac:dyDescent="0.15">
      <c r="B43" s="39"/>
      <c r="C43" s="40"/>
      <c r="D43" s="40"/>
      <c r="E43" s="40"/>
      <c r="F43" s="40"/>
      <c r="G43" s="40"/>
      <c r="H43" s="40"/>
      <c r="I43" s="88"/>
      <c r="J43" s="40"/>
      <c r="K43" s="43"/>
    </row>
    <row r="44" spans="2:11" s="1" customFormat="1" ht="14.5" customHeight="1" x14ac:dyDescent="0.15">
      <c r="B44" s="39"/>
      <c r="C44" s="34" t="s">
        <v>16</v>
      </c>
      <c r="D44" s="40"/>
      <c r="E44" s="40"/>
      <c r="F44" s="40"/>
      <c r="G44" s="40"/>
      <c r="H44" s="40"/>
      <c r="I44" s="88"/>
      <c r="J44" s="40"/>
      <c r="K44" s="43"/>
    </row>
    <row r="45" spans="2:11" s="1" customFormat="1" ht="16.5" customHeight="1" x14ac:dyDescent="0.15">
      <c r="B45" s="39"/>
      <c r="C45" s="40"/>
      <c r="D45" s="40"/>
      <c r="E45" s="323" t="str">
        <f>E7</f>
        <v>Rataje - dostavba vodovodu a kanalizace pro nové stavební parcely</v>
      </c>
      <c r="F45" s="324"/>
      <c r="G45" s="324"/>
      <c r="H45" s="324"/>
      <c r="I45" s="88"/>
      <c r="J45" s="40"/>
      <c r="K45" s="43"/>
    </row>
    <row r="46" spans="2:11" s="1" customFormat="1" ht="14.5" customHeight="1" x14ac:dyDescent="0.15">
      <c r="B46" s="39"/>
      <c r="C46" s="34" t="s">
        <v>89</v>
      </c>
      <c r="D46" s="40"/>
      <c r="E46" s="40"/>
      <c r="F46" s="40"/>
      <c r="G46" s="40"/>
      <c r="H46" s="40"/>
      <c r="I46" s="88"/>
      <c r="J46" s="40"/>
      <c r="K46" s="43"/>
    </row>
    <row r="47" spans="2:11" s="1" customFormat="1" ht="17.25" customHeight="1" x14ac:dyDescent="0.15">
      <c r="B47" s="39"/>
      <c r="C47" s="40"/>
      <c r="D47" s="40"/>
      <c r="E47" s="325" t="str">
        <f>E9</f>
        <v>VRN-00 - Vedlejší rozpočtové náklady</v>
      </c>
      <c r="F47" s="326"/>
      <c r="G47" s="326"/>
      <c r="H47" s="326"/>
      <c r="I47" s="88"/>
      <c r="J47" s="40"/>
      <c r="K47" s="43"/>
    </row>
    <row r="48" spans="2:11" s="1" customFormat="1" ht="7" customHeight="1" x14ac:dyDescent="0.15">
      <c r="B48" s="39"/>
      <c r="C48" s="40"/>
      <c r="D48" s="40"/>
      <c r="E48" s="40"/>
      <c r="F48" s="40"/>
      <c r="G48" s="40"/>
      <c r="H48" s="40"/>
      <c r="I48" s="88"/>
      <c r="J48" s="40"/>
      <c r="K48" s="43"/>
    </row>
    <row r="49" spans="2:47" s="1" customFormat="1" ht="18" customHeight="1" x14ac:dyDescent="0.15">
      <c r="B49" s="39"/>
      <c r="C49" s="34" t="s">
        <v>22</v>
      </c>
      <c r="D49" s="40"/>
      <c r="E49" s="40"/>
      <c r="F49" s="32" t="str">
        <f>F12</f>
        <v>Rataje</v>
      </c>
      <c r="G49" s="40"/>
      <c r="H49" s="40"/>
      <c r="I49" s="89" t="s">
        <v>24</v>
      </c>
      <c r="J49" s="90" t="str">
        <f>IF(J12="","",J12)</f>
        <v>18. 6. 2018</v>
      </c>
      <c r="K49" s="43"/>
    </row>
    <row r="50" spans="2:47" s="1" customFormat="1" ht="7" customHeight="1" x14ac:dyDescent="0.15">
      <c r="B50" s="39"/>
      <c r="C50" s="40"/>
      <c r="D50" s="40"/>
      <c r="E50" s="40"/>
      <c r="F50" s="40"/>
      <c r="G50" s="40"/>
      <c r="H50" s="40"/>
      <c r="I50" s="88"/>
      <c r="J50" s="40"/>
      <c r="K50" s="43"/>
    </row>
    <row r="51" spans="2:47" s="1" customFormat="1" ht="12" x14ac:dyDescent="0.15">
      <c r="B51" s="39"/>
      <c r="C51" s="34" t="s">
        <v>30</v>
      </c>
      <c r="D51" s="40"/>
      <c r="E51" s="40"/>
      <c r="F51" s="32" t="str">
        <f>E15</f>
        <v>Obec Rataje</v>
      </c>
      <c r="G51" s="40"/>
      <c r="H51" s="40"/>
      <c r="I51" s="89" t="s">
        <v>38</v>
      </c>
      <c r="J51" s="312" t="str">
        <f>E21</f>
        <v>VAK projekt s.r.o.</v>
      </c>
      <c r="K51" s="43"/>
    </row>
    <row r="52" spans="2:47" s="1" customFormat="1" ht="14.5" customHeight="1" x14ac:dyDescent="0.15">
      <c r="B52" s="39"/>
      <c r="C52" s="34" t="s">
        <v>36</v>
      </c>
      <c r="D52" s="40"/>
      <c r="E52" s="40"/>
      <c r="F52" s="32" t="str">
        <f>IF(E18="","",E18)</f>
        <v/>
      </c>
      <c r="G52" s="40"/>
      <c r="H52" s="40"/>
      <c r="I52" s="88"/>
      <c r="J52" s="327"/>
      <c r="K52" s="43"/>
    </row>
    <row r="53" spans="2:47" s="1" customFormat="1" ht="10.25" customHeight="1" x14ac:dyDescent="0.15">
      <c r="B53" s="39"/>
      <c r="C53" s="40"/>
      <c r="D53" s="40"/>
      <c r="E53" s="40"/>
      <c r="F53" s="40"/>
      <c r="G53" s="40"/>
      <c r="H53" s="40"/>
      <c r="I53" s="88"/>
      <c r="J53" s="40"/>
      <c r="K53" s="43"/>
    </row>
    <row r="54" spans="2:47" s="1" customFormat="1" ht="29.25" customHeight="1" x14ac:dyDescent="0.15">
      <c r="B54" s="39"/>
      <c r="C54" s="113" t="s">
        <v>92</v>
      </c>
      <c r="D54" s="103"/>
      <c r="E54" s="103"/>
      <c r="F54" s="103"/>
      <c r="G54" s="103"/>
      <c r="H54" s="103"/>
      <c r="I54" s="114"/>
      <c r="J54" s="115" t="s">
        <v>93</v>
      </c>
      <c r="K54" s="116"/>
    </row>
    <row r="55" spans="2:47" s="1" customFormat="1" ht="10.25" customHeight="1" x14ac:dyDescent="0.15">
      <c r="B55" s="39"/>
      <c r="C55" s="40"/>
      <c r="D55" s="40"/>
      <c r="E55" s="40"/>
      <c r="F55" s="40"/>
      <c r="G55" s="40"/>
      <c r="H55" s="40"/>
      <c r="I55" s="88"/>
      <c r="J55" s="40"/>
      <c r="K55" s="43"/>
    </row>
    <row r="56" spans="2:47" s="1" customFormat="1" ht="29.25" customHeight="1" x14ac:dyDescent="0.15">
      <c r="B56" s="39"/>
      <c r="C56" s="117" t="s">
        <v>94</v>
      </c>
      <c r="D56" s="40"/>
      <c r="E56" s="40"/>
      <c r="F56" s="40"/>
      <c r="G56" s="40"/>
      <c r="H56" s="40"/>
      <c r="I56" s="88"/>
      <c r="J56" s="99">
        <f>J80</f>
        <v>0</v>
      </c>
      <c r="K56" s="43"/>
      <c r="AU56" s="22" t="s">
        <v>95</v>
      </c>
    </row>
    <row r="57" spans="2:47" s="7" customFormat="1" ht="25" customHeight="1" x14ac:dyDescent="0.15">
      <c r="B57" s="118"/>
      <c r="C57" s="119"/>
      <c r="D57" s="120" t="s">
        <v>96</v>
      </c>
      <c r="E57" s="121"/>
      <c r="F57" s="121"/>
      <c r="G57" s="121"/>
      <c r="H57" s="121"/>
      <c r="I57" s="122"/>
      <c r="J57" s="123">
        <f>J81</f>
        <v>0</v>
      </c>
      <c r="K57" s="124"/>
    </row>
    <row r="58" spans="2:47" s="8" customFormat="1" ht="20" customHeight="1" x14ac:dyDescent="0.15">
      <c r="B58" s="125"/>
      <c r="C58" s="126"/>
      <c r="D58" s="127" t="s">
        <v>97</v>
      </c>
      <c r="E58" s="128"/>
      <c r="F58" s="128"/>
      <c r="G58" s="128"/>
      <c r="H58" s="128"/>
      <c r="I58" s="129"/>
      <c r="J58" s="130">
        <f>J82</f>
        <v>0</v>
      </c>
      <c r="K58" s="131"/>
    </row>
    <row r="59" spans="2:47" s="8" customFormat="1" ht="20" customHeight="1" x14ac:dyDescent="0.15">
      <c r="B59" s="125"/>
      <c r="C59" s="126"/>
      <c r="D59" s="127" t="s">
        <v>98</v>
      </c>
      <c r="E59" s="128"/>
      <c r="F59" s="128"/>
      <c r="G59" s="128"/>
      <c r="H59" s="128"/>
      <c r="I59" s="129"/>
      <c r="J59" s="130">
        <f>J102</f>
        <v>0</v>
      </c>
      <c r="K59" s="131"/>
    </row>
    <row r="60" spans="2:47" s="8" customFormat="1" ht="20" customHeight="1" x14ac:dyDescent="0.15">
      <c r="B60" s="125"/>
      <c r="C60" s="126"/>
      <c r="D60" s="127" t="s">
        <v>99</v>
      </c>
      <c r="E60" s="128"/>
      <c r="F60" s="128"/>
      <c r="G60" s="128"/>
      <c r="H60" s="128"/>
      <c r="I60" s="129"/>
      <c r="J60" s="130">
        <f>J106</f>
        <v>0</v>
      </c>
      <c r="K60" s="131"/>
    </row>
    <row r="61" spans="2:47" s="1" customFormat="1" ht="21.75" customHeight="1" x14ac:dyDescent="0.15">
      <c r="B61" s="39"/>
      <c r="C61" s="40"/>
      <c r="D61" s="40"/>
      <c r="E61" s="40"/>
      <c r="F61" s="40"/>
      <c r="G61" s="40"/>
      <c r="H61" s="40"/>
      <c r="I61" s="88"/>
      <c r="J61" s="40"/>
      <c r="K61" s="43"/>
    </row>
    <row r="62" spans="2:47" s="1" customFormat="1" ht="7" customHeight="1" x14ac:dyDescent="0.15">
      <c r="B62" s="54"/>
      <c r="C62" s="55"/>
      <c r="D62" s="55"/>
      <c r="E62" s="55"/>
      <c r="F62" s="55"/>
      <c r="G62" s="55"/>
      <c r="H62" s="55"/>
      <c r="I62" s="110"/>
      <c r="J62" s="55"/>
      <c r="K62" s="56"/>
    </row>
    <row r="66" spans="2:63" s="1" customFormat="1" ht="7" customHeight="1" x14ac:dyDescent="0.15">
      <c r="B66" s="57"/>
      <c r="C66" s="58"/>
      <c r="D66" s="58"/>
      <c r="E66" s="58"/>
      <c r="F66" s="58"/>
      <c r="G66" s="58"/>
      <c r="H66" s="58"/>
      <c r="I66" s="111"/>
      <c r="J66" s="58"/>
      <c r="K66" s="58"/>
      <c r="L66" s="39"/>
    </row>
    <row r="67" spans="2:63" s="1" customFormat="1" ht="37" customHeight="1" x14ac:dyDescent="0.15">
      <c r="B67" s="39"/>
      <c r="C67" s="59" t="s">
        <v>100</v>
      </c>
      <c r="I67" s="132"/>
      <c r="L67" s="39"/>
    </row>
    <row r="68" spans="2:63" s="1" customFormat="1" ht="7" customHeight="1" x14ac:dyDescent="0.15">
      <c r="B68" s="39"/>
      <c r="I68" s="132"/>
      <c r="L68" s="39"/>
    </row>
    <row r="69" spans="2:63" s="1" customFormat="1" ht="14.5" customHeight="1" x14ac:dyDescent="0.15">
      <c r="B69" s="39"/>
      <c r="C69" s="61" t="s">
        <v>16</v>
      </c>
      <c r="I69" s="132"/>
      <c r="L69" s="39"/>
    </row>
    <row r="70" spans="2:63" s="1" customFormat="1" ht="16.5" customHeight="1" x14ac:dyDescent="0.15">
      <c r="B70" s="39"/>
      <c r="E70" s="328" t="str">
        <f>E7</f>
        <v>Rataje - dostavba vodovodu a kanalizace pro nové stavební parcely</v>
      </c>
      <c r="F70" s="329"/>
      <c r="G70" s="329"/>
      <c r="H70" s="329"/>
      <c r="I70" s="132"/>
      <c r="L70" s="39"/>
    </row>
    <row r="71" spans="2:63" s="1" customFormat="1" ht="14.5" customHeight="1" x14ac:dyDescent="0.15">
      <c r="B71" s="39"/>
      <c r="C71" s="61" t="s">
        <v>89</v>
      </c>
      <c r="I71" s="132"/>
      <c r="L71" s="39"/>
    </row>
    <row r="72" spans="2:63" s="1" customFormat="1" ht="17.25" customHeight="1" x14ac:dyDescent="0.15">
      <c r="B72" s="39"/>
      <c r="E72" s="319" t="str">
        <f>E9</f>
        <v>VRN-00 - Vedlejší rozpočtové náklady</v>
      </c>
      <c r="F72" s="330"/>
      <c r="G72" s="330"/>
      <c r="H72" s="330"/>
      <c r="I72" s="132"/>
      <c r="L72" s="39"/>
    </row>
    <row r="73" spans="2:63" s="1" customFormat="1" ht="7" customHeight="1" x14ac:dyDescent="0.15">
      <c r="B73" s="39"/>
      <c r="I73" s="132"/>
      <c r="L73" s="39"/>
    </row>
    <row r="74" spans="2:63" s="1" customFormat="1" ht="18" customHeight="1" x14ac:dyDescent="0.15">
      <c r="B74" s="39"/>
      <c r="C74" s="61" t="s">
        <v>22</v>
      </c>
      <c r="F74" s="133" t="str">
        <f>F12</f>
        <v>Rataje</v>
      </c>
      <c r="I74" s="134" t="s">
        <v>24</v>
      </c>
      <c r="J74" s="65" t="str">
        <f>IF(J12="","",J12)</f>
        <v>18. 6. 2018</v>
      </c>
      <c r="L74" s="39"/>
    </row>
    <row r="75" spans="2:63" s="1" customFormat="1" ht="7" customHeight="1" x14ac:dyDescent="0.15">
      <c r="B75" s="39"/>
      <c r="I75" s="132"/>
      <c r="L75" s="39"/>
    </row>
    <row r="76" spans="2:63" s="1" customFormat="1" ht="12" x14ac:dyDescent="0.15">
      <c r="B76" s="39"/>
      <c r="C76" s="61" t="s">
        <v>30</v>
      </c>
      <c r="F76" s="133" t="str">
        <f>E15</f>
        <v>Obec Rataje</v>
      </c>
      <c r="I76" s="134" t="s">
        <v>38</v>
      </c>
      <c r="J76" s="133" t="str">
        <f>E21</f>
        <v>VAK projekt s.r.o.</v>
      </c>
      <c r="L76" s="39"/>
    </row>
    <row r="77" spans="2:63" s="1" customFormat="1" ht="14.5" customHeight="1" x14ac:dyDescent="0.15">
      <c r="B77" s="39"/>
      <c r="C77" s="61" t="s">
        <v>36</v>
      </c>
      <c r="F77" s="133" t="str">
        <f>IF(E18="","",E18)</f>
        <v/>
      </c>
      <c r="I77" s="132"/>
      <c r="L77" s="39"/>
    </row>
    <row r="78" spans="2:63" s="1" customFormat="1" ht="10.25" customHeight="1" x14ac:dyDescent="0.15">
      <c r="B78" s="39"/>
      <c r="I78" s="132"/>
      <c r="L78" s="39"/>
    </row>
    <row r="79" spans="2:63" s="9" customFormat="1" ht="29.25" customHeight="1" x14ac:dyDescent="0.15">
      <c r="B79" s="135"/>
      <c r="C79" s="136" t="s">
        <v>101</v>
      </c>
      <c r="D79" s="137" t="s">
        <v>63</v>
      </c>
      <c r="E79" s="137" t="s">
        <v>59</v>
      </c>
      <c r="F79" s="137" t="s">
        <v>102</v>
      </c>
      <c r="G79" s="137" t="s">
        <v>103</v>
      </c>
      <c r="H79" s="137" t="s">
        <v>104</v>
      </c>
      <c r="I79" s="138" t="s">
        <v>105</v>
      </c>
      <c r="J79" s="137" t="s">
        <v>93</v>
      </c>
      <c r="K79" s="139" t="s">
        <v>106</v>
      </c>
      <c r="L79" s="135"/>
      <c r="M79" s="69" t="s">
        <v>107</v>
      </c>
      <c r="N79" s="70" t="s">
        <v>49</v>
      </c>
      <c r="O79" s="70" t="s">
        <v>108</v>
      </c>
      <c r="P79" s="70" t="s">
        <v>109</v>
      </c>
      <c r="Q79" s="70" t="s">
        <v>110</v>
      </c>
      <c r="R79" s="70" t="s">
        <v>111</v>
      </c>
      <c r="S79" s="70" t="s">
        <v>112</v>
      </c>
      <c r="T79" s="71" t="s">
        <v>113</v>
      </c>
    </row>
    <row r="80" spans="2:63" s="1" customFormat="1" ht="29.25" customHeight="1" x14ac:dyDescent="0.2">
      <c r="B80" s="39"/>
      <c r="C80" s="73" t="s">
        <v>94</v>
      </c>
      <c r="I80" s="132"/>
      <c r="J80" s="140">
        <f>BK80</f>
        <v>0</v>
      </c>
      <c r="L80" s="39"/>
      <c r="M80" s="72"/>
      <c r="N80" s="66"/>
      <c r="O80" s="66"/>
      <c r="P80" s="141">
        <f>P81</f>
        <v>0</v>
      </c>
      <c r="Q80" s="66"/>
      <c r="R80" s="141">
        <f>R81</f>
        <v>0</v>
      </c>
      <c r="S80" s="66"/>
      <c r="T80" s="142">
        <f>T81</f>
        <v>0</v>
      </c>
      <c r="AT80" s="22" t="s">
        <v>65</v>
      </c>
      <c r="AU80" s="22" t="s">
        <v>95</v>
      </c>
      <c r="BK80" s="143">
        <f>BK81</f>
        <v>0</v>
      </c>
    </row>
    <row r="81" spans="2:65" s="10" customFormat="1" ht="37.5" customHeight="1" x14ac:dyDescent="0.2">
      <c r="B81" s="144"/>
      <c r="D81" s="145" t="s">
        <v>65</v>
      </c>
      <c r="E81" s="146" t="s">
        <v>114</v>
      </c>
      <c r="F81" s="146" t="s">
        <v>72</v>
      </c>
      <c r="I81" s="147"/>
      <c r="J81" s="148">
        <f>BK81</f>
        <v>0</v>
      </c>
      <c r="L81" s="144"/>
      <c r="M81" s="149"/>
      <c r="N81" s="150"/>
      <c r="O81" s="150"/>
      <c r="P81" s="151">
        <f>P82+P102+P106</f>
        <v>0</v>
      </c>
      <c r="Q81" s="150"/>
      <c r="R81" s="151">
        <f>R82+R102+R106</f>
        <v>0</v>
      </c>
      <c r="S81" s="150"/>
      <c r="T81" s="152">
        <f>T82+T102+T106</f>
        <v>0</v>
      </c>
      <c r="AR81" s="145" t="s">
        <v>115</v>
      </c>
      <c r="AT81" s="153" t="s">
        <v>65</v>
      </c>
      <c r="AU81" s="153" t="s">
        <v>66</v>
      </c>
      <c r="AY81" s="145" t="s">
        <v>116</v>
      </c>
      <c r="BK81" s="154">
        <f>BK82+BK102+BK106</f>
        <v>0</v>
      </c>
    </row>
    <row r="82" spans="2:65" s="10" customFormat="1" ht="20" customHeight="1" x14ac:dyDescent="0.15">
      <c r="B82" s="144"/>
      <c r="D82" s="145" t="s">
        <v>65</v>
      </c>
      <c r="E82" s="155" t="s">
        <v>117</v>
      </c>
      <c r="F82" s="155" t="s">
        <v>118</v>
      </c>
      <c r="I82" s="147"/>
      <c r="J82" s="156">
        <f>BK82</f>
        <v>0</v>
      </c>
      <c r="L82" s="144"/>
      <c r="M82" s="149"/>
      <c r="N82" s="150"/>
      <c r="O82" s="150"/>
      <c r="P82" s="151">
        <f>SUM(P83:P101)</f>
        <v>0</v>
      </c>
      <c r="Q82" s="150"/>
      <c r="R82" s="151">
        <f>SUM(R83:R101)</f>
        <v>0</v>
      </c>
      <c r="S82" s="150"/>
      <c r="T82" s="152">
        <f>SUM(T83:T101)</f>
        <v>0</v>
      </c>
      <c r="AR82" s="145" t="s">
        <v>115</v>
      </c>
      <c r="AT82" s="153" t="s">
        <v>65</v>
      </c>
      <c r="AU82" s="153" t="s">
        <v>74</v>
      </c>
      <c r="AY82" s="145" t="s">
        <v>116</v>
      </c>
      <c r="BK82" s="154">
        <f>SUM(BK83:BK101)</f>
        <v>0</v>
      </c>
    </row>
    <row r="83" spans="2:65" s="1" customFormat="1" ht="16.5" customHeight="1" x14ac:dyDescent="0.15">
      <c r="B83" s="157"/>
      <c r="C83" s="158" t="s">
        <v>74</v>
      </c>
      <c r="D83" s="158" t="s">
        <v>119</v>
      </c>
      <c r="E83" s="159" t="s">
        <v>120</v>
      </c>
      <c r="F83" s="160" t="s">
        <v>121</v>
      </c>
      <c r="G83" s="161" t="s">
        <v>122</v>
      </c>
      <c r="H83" s="162">
        <v>1</v>
      </c>
      <c r="I83" s="163"/>
      <c r="J83" s="164">
        <f>ROUND(I83*H83,2)</f>
        <v>0</v>
      </c>
      <c r="K83" s="160" t="s">
        <v>4</v>
      </c>
      <c r="L83" s="39"/>
      <c r="M83" s="165" t="s">
        <v>4</v>
      </c>
      <c r="N83" s="166" t="s">
        <v>50</v>
      </c>
      <c r="O83" s="40"/>
      <c r="P83" s="167">
        <f>O83*H83</f>
        <v>0</v>
      </c>
      <c r="Q83" s="167">
        <v>0</v>
      </c>
      <c r="R83" s="167">
        <f>Q83*H83</f>
        <v>0</v>
      </c>
      <c r="S83" s="167">
        <v>0</v>
      </c>
      <c r="T83" s="168">
        <f>S83*H83</f>
        <v>0</v>
      </c>
      <c r="AR83" s="22" t="s">
        <v>123</v>
      </c>
      <c r="AT83" s="22" t="s">
        <v>119</v>
      </c>
      <c r="AU83" s="22" t="s">
        <v>77</v>
      </c>
      <c r="AY83" s="22" t="s">
        <v>116</v>
      </c>
      <c r="BE83" s="169">
        <f>IF(N83="základní",J83,0)</f>
        <v>0</v>
      </c>
      <c r="BF83" s="169">
        <f>IF(N83="snížená",J83,0)</f>
        <v>0</v>
      </c>
      <c r="BG83" s="169">
        <f>IF(N83="zákl. přenesená",J83,0)</f>
        <v>0</v>
      </c>
      <c r="BH83" s="169">
        <f>IF(N83="sníž. přenesená",J83,0)</f>
        <v>0</v>
      </c>
      <c r="BI83" s="169">
        <f>IF(N83="nulová",J83,0)</f>
        <v>0</v>
      </c>
      <c r="BJ83" s="22" t="s">
        <v>74</v>
      </c>
      <c r="BK83" s="169">
        <f>ROUND(I83*H83,2)</f>
        <v>0</v>
      </c>
      <c r="BL83" s="22" t="s">
        <v>123</v>
      </c>
      <c r="BM83" s="22" t="s">
        <v>124</v>
      </c>
    </row>
    <row r="84" spans="2:65" s="1" customFormat="1" ht="55" x14ac:dyDescent="0.15">
      <c r="B84" s="39"/>
      <c r="D84" s="170" t="s">
        <v>125</v>
      </c>
      <c r="F84" s="171" t="s">
        <v>126</v>
      </c>
      <c r="I84" s="132"/>
      <c r="L84" s="39"/>
      <c r="M84" s="172"/>
      <c r="N84" s="40"/>
      <c r="O84" s="40"/>
      <c r="P84" s="40"/>
      <c r="Q84" s="40"/>
      <c r="R84" s="40"/>
      <c r="S84" s="40"/>
      <c r="T84" s="67"/>
      <c r="AT84" s="22" t="s">
        <v>125</v>
      </c>
      <c r="AU84" s="22" t="s">
        <v>77</v>
      </c>
    </row>
    <row r="85" spans="2:65" s="11" customFormat="1" ht="12" x14ac:dyDescent="0.15">
      <c r="B85" s="173"/>
      <c r="D85" s="170" t="s">
        <v>127</v>
      </c>
      <c r="E85" s="174" t="s">
        <v>4</v>
      </c>
      <c r="F85" s="175" t="s">
        <v>74</v>
      </c>
      <c r="H85" s="176">
        <v>1</v>
      </c>
      <c r="I85" s="177"/>
      <c r="L85" s="173"/>
      <c r="M85" s="178"/>
      <c r="N85" s="179"/>
      <c r="O85" s="179"/>
      <c r="P85" s="179"/>
      <c r="Q85" s="179"/>
      <c r="R85" s="179"/>
      <c r="S85" s="179"/>
      <c r="T85" s="180"/>
      <c r="AT85" s="174" t="s">
        <v>127</v>
      </c>
      <c r="AU85" s="174" t="s">
        <v>77</v>
      </c>
      <c r="AV85" s="11" t="s">
        <v>77</v>
      </c>
      <c r="AW85" s="11" t="s">
        <v>42</v>
      </c>
      <c r="AX85" s="11" t="s">
        <v>74</v>
      </c>
      <c r="AY85" s="174" t="s">
        <v>116</v>
      </c>
    </row>
    <row r="86" spans="2:65" s="1" customFormat="1" ht="16.5" customHeight="1" x14ac:dyDescent="0.15">
      <c r="B86" s="157"/>
      <c r="C86" s="158" t="s">
        <v>77</v>
      </c>
      <c r="D86" s="158" t="s">
        <v>119</v>
      </c>
      <c r="E86" s="159" t="s">
        <v>128</v>
      </c>
      <c r="F86" s="160" t="s">
        <v>129</v>
      </c>
      <c r="G86" s="161" t="s">
        <v>122</v>
      </c>
      <c r="H86" s="162">
        <v>1</v>
      </c>
      <c r="I86" s="163"/>
      <c r="J86" s="164">
        <f>ROUND(I86*H86,2)</f>
        <v>0</v>
      </c>
      <c r="K86" s="160" t="s">
        <v>4</v>
      </c>
      <c r="L86" s="39"/>
      <c r="M86" s="165" t="s">
        <v>4</v>
      </c>
      <c r="N86" s="166" t="s">
        <v>50</v>
      </c>
      <c r="O86" s="40"/>
      <c r="P86" s="167">
        <f>O86*H86</f>
        <v>0</v>
      </c>
      <c r="Q86" s="167">
        <v>0</v>
      </c>
      <c r="R86" s="167">
        <f>Q86*H86</f>
        <v>0</v>
      </c>
      <c r="S86" s="167">
        <v>0</v>
      </c>
      <c r="T86" s="168">
        <f>S86*H86</f>
        <v>0</v>
      </c>
      <c r="AR86" s="22" t="s">
        <v>123</v>
      </c>
      <c r="AT86" s="22" t="s">
        <v>119</v>
      </c>
      <c r="AU86" s="22" t="s">
        <v>77</v>
      </c>
      <c r="AY86" s="22" t="s">
        <v>116</v>
      </c>
      <c r="BE86" s="169">
        <f>IF(N86="základní",J86,0)</f>
        <v>0</v>
      </c>
      <c r="BF86" s="169">
        <f>IF(N86="snížená",J86,0)</f>
        <v>0</v>
      </c>
      <c r="BG86" s="169">
        <f>IF(N86="zákl. přenesená",J86,0)</f>
        <v>0</v>
      </c>
      <c r="BH86" s="169">
        <f>IF(N86="sníž. přenesená",J86,0)</f>
        <v>0</v>
      </c>
      <c r="BI86" s="169">
        <f>IF(N86="nulová",J86,0)</f>
        <v>0</v>
      </c>
      <c r="BJ86" s="22" t="s">
        <v>74</v>
      </c>
      <c r="BK86" s="169">
        <f>ROUND(I86*H86,2)</f>
        <v>0</v>
      </c>
      <c r="BL86" s="22" t="s">
        <v>123</v>
      </c>
      <c r="BM86" s="22" t="s">
        <v>130</v>
      </c>
    </row>
    <row r="87" spans="2:65" s="1" customFormat="1" ht="33" x14ac:dyDescent="0.15">
      <c r="B87" s="39"/>
      <c r="D87" s="170" t="s">
        <v>125</v>
      </c>
      <c r="F87" s="171" t="s">
        <v>131</v>
      </c>
      <c r="I87" s="132"/>
      <c r="L87" s="39"/>
      <c r="M87" s="172"/>
      <c r="N87" s="40"/>
      <c r="O87" s="40"/>
      <c r="P87" s="40"/>
      <c r="Q87" s="40"/>
      <c r="R87" s="40"/>
      <c r="S87" s="40"/>
      <c r="T87" s="67"/>
      <c r="AT87" s="22" t="s">
        <v>125</v>
      </c>
      <c r="AU87" s="22" t="s">
        <v>77</v>
      </c>
    </row>
    <row r="88" spans="2:65" s="1" customFormat="1" ht="16.5" customHeight="1" x14ac:dyDescent="0.15">
      <c r="B88" s="157"/>
      <c r="C88" s="158" t="s">
        <v>132</v>
      </c>
      <c r="D88" s="158" t="s">
        <v>119</v>
      </c>
      <c r="E88" s="159" t="s">
        <v>133</v>
      </c>
      <c r="F88" s="160" t="s">
        <v>134</v>
      </c>
      <c r="G88" s="161" t="s">
        <v>122</v>
      </c>
      <c r="H88" s="162">
        <v>1</v>
      </c>
      <c r="I88" s="163"/>
      <c r="J88" s="164">
        <f>ROUND(I88*H88,2)</f>
        <v>0</v>
      </c>
      <c r="K88" s="160" t="s">
        <v>4</v>
      </c>
      <c r="L88" s="39"/>
      <c r="M88" s="165" t="s">
        <v>4</v>
      </c>
      <c r="N88" s="166" t="s">
        <v>50</v>
      </c>
      <c r="O88" s="40"/>
      <c r="P88" s="167">
        <f>O88*H88</f>
        <v>0</v>
      </c>
      <c r="Q88" s="167">
        <v>0</v>
      </c>
      <c r="R88" s="167">
        <f>Q88*H88</f>
        <v>0</v>
      </c>
      <c r="S88" s="167">
        <v>0</v>
      </c>
      <c r="T88" s="168">
        <f>S88*H88</f>
        <v>0</v>
      </c>
      <c r="AR88" s="22" t="s">
        <v>123</v>
      </c>
      <c r="AT88" s="22" t="s">
        <v>119</v>
      </c>
      <c r="AU88" s="22" t="s">
        <v>77</v>
      </c>
      <c r="AY88" s="22" t="s">
        <v>116</v>
      </c>
      <c r="BE88" s="169">
        <f>IF(N88="základní",J88,0)</f>
        <v>0</v>
      </c>
      <c r="BF88" s="169">
        <f>IF(N88="snížená",J88,0)</f>
        <v>0</v>
      </c>
      <c r="BG88" s="169">
        <f>IF(N88="zákl. přenesená",J88,0)</f>
        <v>0</v>
      </c>
      <c r="BH88" s="169">
        <f>IF(N88="sníž. přenesená",J88,0)</f>
        <v>0</v>
      </c>
      <c r="BI88" s="169">
        <f>IF(N88="nulová",J88,0)</f>
        <v>0</v>
      </c>
      <c r="BJ88" s="22" t="s">
        <v>74</v>
      </c>
      <c r="BK88" s="169">
        <f>ROUND(I88*H88,2)</f>
        <v>0</v>
      </c>
      <c r="BL88" s="22" t="s">
        <v>123</v>
      </c>
      <c r="BM88" s="22" t="s">
        <v>135</v>
      </c>
    </row>
    <row r="89" spans="2:65" s="1" customFormat="1" ht="16.5" customHeight="1" x14ac:dyDescent="0.15">
      <c r="B89" s="157"/>
      <c r="C89" s="158" t="s">
        <v>136</v>
      </c>
      <c r="D89" s="158" t="s">
        <v>119</v>
      </c>
      <c r="E89" s="159" t="s">
        <v>137</v>
      </c>
      <c r="F89" s="160" t="s">
        <v>138</v>
      </c>
      <c r="G89" s="161" t="s">
        <v>122</v>
      </c>
      <c r="H89" s="162">
        <v>1</v>
      </c>
      <c r="I89" s="163"/>
      <c r="J89" s="164">
        <f>ROUND(I89*H89,2)</f>
        <v>0</v>
      </c>
      <c r="K89" s="160" t="s">
        <v>4</v>
      </c>
      <c r="L89" s="39"/>
      <c r="M89" s="165" t="s">
        <v>4</v>
      </c>
      <c r="N89" s="166" t="s">
        <v>50</v>
      </c>
      <c r="O89" s="40"/>
      <c r="P89" s="167">
        <f>O89*H89</f>
        <v>0</v>
      </c>
      <c r="Q89" s="167">
        <v>0</v>
      </c>
      <c r="R89" s="167">
        <f>Q89*H89</f>
        <v>0</v>
      </c>
      <c r="S89" s="167">
        <v>0</v>
      </c>
      <c r="T89" s="168">
        <f>S89*H89</f>
        <v>0</v>
      </c>
      <c r="AR89" s="22" t="s">
        <v>123</v>
      </c>
      <c r="AT89" s="22" t="s">
        <v>119</v>
      </c>
      <c r="AU89" s="22" t="s">
        <v>77</v>
      </c>
      <c r="AY89" s="22" t="s">
        <v>116</v>
      </c>
      <c r="BE89" s="169">
        <f>IF(N89="základní",J89,0)</f>
        <v>0</v>
      </c>
      <c r="BF89" s="169">
        <f>IF(N89="snížená",J89,0)</f>
        <v>0</v>
      </c>
      <c r="BG89" s="169">
        <f>IF(N89="zákl. přenesená",J89,0)</f>
        <v>0</v>
      </c>
      <c r="BH89" s="169">
        <f>IF(N89="sníž. přenesená",J89,0)</f>
        <v>0</v>
      </c>
      <c r="BI89" s="169">
        <f>IF(N89="nulová",J89,0)</f>
        <v>0</v>
      </c>
      <c r="BJ89" s="22" t="s">
        <v>74</v>
      </c>
      <c r="BK89" s="169">
        <f>ROUND(I89*H89,2)</f>
        <v>0</v>
      </c>
      <c r="BL89" s="22" t="s">
        <v>123</v>
      </c>
      <c r="BM89" s="22" t="s">
        <v>139</v>
      </c>
    </row>
    <row r="90" spans="2:65" s="1" customFormat="1" ht="22" x14ac:dyDescent="0.15">
      <c r="B90" s="39"/>
      <c r="D90" s="170" t="s">
        <v>125</v>
      </c>
      <c r="F90" s="171" t="s">
        <v>140</v>
      </c>
      <c r="I90" s="132"/>
      <c r="L90" s="39"/>
      <c r="M90" s="172"/>
      <c r="N90" s="40"/>
      <c r="O90" s="40"/>
      <c r="P90" s="40"/>
      <c r="Q90" s="40"/>
      <c r="R90" s="40"/>
      <c r="S90" s="40"/>
      <c r="T90" s="67"/>
      <c r="AT90" s="22" t="s">
        <v>125</v>
      </c>
      <c r="AU90" s="22" t="s">
        <v>77</v>
      </c>
    </row>
    <row r="91" spans="2:65" s="1" customFormat="1" ht="63.75" customHeight="1" x14ac:dyDescent="0.15">
      <c r="B91" s="157"/>
      <c r="C91" s="158" t="s">
        <v>115</v>
      </c>
      <c r="D91" s="158" t="s">
        <v>119</v>
      </c>
      <c r="E91" s="159" t="s">
        <v>141</v>
      </c>
      <c r="F91" s="160" t="s">
        <v>142</v>
      </c>
      <c r="G91" s="161" t="s">
        <v>122</v>
      </c>
      <c r="H91" s="162">
        <v>1</v>
      </c>
      <c r="I91" s="163"/>
      <c r="J91" s="164">
        <f>ROUND(I91*H91,2)</f>
        <v>0</v>
      </c>
      <c r="K91" s="160" t="s">
        <v>143</v>
      </c>
      <c r="L91" s="39"/>
      <c r="M91" s="165" t="s">
        <v>4</v>
      </c>
      <c r="N91" s="166" t="s">
        <v>50</v>
      </c>
      <c r="O91" s="40"/>
      <c r="P91" s="167">
        <f>O91*H91</f>
        <v>0</v>
      </c>
      <c r="Q91" s="167">
        <v>0</v>
      </c>
      <c r="R91" s="167">
        <f>Q91*H91</f>
        <v>0</v>
      </c>
      <c r="S91" s="167">
        <v>0</v>
      </c>
      <c r="T91" s="168">
        <f>S91*H91</f>
        <v>0</v>
      </c>
      <c r="AR91" s="22" t="s">
        <v>123</v>
      </c>
      <c r="AT91" s="22" t="s">
        <v>119</v>
      </c>
      <c r="AU91" s="22" t="s">
        <v>77</v>
      </c>
      <c r="AY91" s="22" t="s">
        <v>116</v>
      </c>
      <c r="BE91" s="169">
        <f>IF(N91="základní",J91,0)</f>
        <v>0</v>
      </c>
      <c r="BF91" s="169">
        <f>IF(N91="snížená",J91,0)</f>
        <v>0</v>
      </c>
      <c r="BG91" s="169">
        <f>IF(N91="zákl. přenesená",J91,0)</f>
        <v>0</v>
      </c>
      <c r="BH91" s="169">
        <f>IF(N91="sníž. přenesená",J91,0)</f>
        <v>0</v>
      </c>
      <c r="BI91" s="169">
        <f>IF(N91="nulová",J91,0)</f>
        <v>0</v>
      </c>
      <c r="BJ91" s="22" t="s">
        <v>74</v>
      </c>
      <c r="BK91" s="169">
        <f>ROUND(I91*H91,2)</f>
        <v>0</v>
      </c>
      <c r="BL91" s="22" t="s">
        <v>123</v>
      </c>
      <c r="BM91" s="22" t="s">
        <v>144</v>
      </c>
    </row>
    <row r="92" spans="2:65" s="11" customFormat="1" ht="12" x14ac:dyDescent="0.15">
      <c r="B92" s="173"/>
      <c r="D92" s="170" t="s">
        <v>127</v>
      </c>
      <c r="E92" s="174" t="s">
        <v>4</v>
      </c>
      <c r="F92" s="175" t="s">
        <v>74</v>
      </c>
      <c r="H92" s="176">
        <v>1</v>
      </c>
      <c r="I92" s="177"/>
      <c r="L92" s="173"/>
      <c r="M92" s="178"/>
      <c r="N92" s="179"/>
      <c r="O92" s="179"/>
      <c r="P92" s="179"/>
      <c r="Q92" s="179"/>
      <c r="R92" s="179"/>
      <c r="S92" s="179"/>
      <c r="T92" s="180"/>
      <c r="AT92" s="174" t="s">
        <v>127</v>
      </c>
      <c r="AU92" s="174" t="s">
        <v>77</v>
      </c>
      <c r="AV92" s="11" t="s">
        <v>77</v>
      </c>
      <c r="AW92" s="11" t="s">
        <v>42</v>
      </c>
      <c r="AX92" s="11" t="s">
        <v>74</v>
      </c>
      <c r="AY92" s="174" t="s">
        <v>116</v>
      </c>
    </row>
    <row r="93" spans="2:65" s="1" customFormat="1" ht="16.5" customHeight="1" x14ac:dyDescent="0.15">
      <c r="B93" s="157"/>
      <c r="C93" s="158" t="s">
        <v>145</v>
      </c>
      <c r="D93" s="158" t="s">
        <v>119</v>
      </c>
      <c r="E93" s="159" t="s">
        <v>146</v>
      </c>
      <c r="F93" s="160" t="s">
        <v>147</v>
      </c>
      <c r="G93" s="161" t="s">
        <v>122</v>
      </c>
      <c r="H93" s="162">
        <v>1</v>
      </c>
      <c r="I93" s="163"/>
      <c r="J93" s="164">
        <f>ROUND(I93*H93,2)</f>
        <v>0</v>
      </c>
      <c r="K93" s="160" t="s">
        <v>4</v>
      </c>
      <c r="L93" s="39"/>
      <c r="M93" s="165" t="s">
        <v>4</v>
      </c>
      <c r="N93" s="166" t="s">
        <v>50</v>
      </c>
      <c r="O93" s="40"/>
      <c r="P93" s="167">
        <f>O93*H93</f>
        <v>0</v>
      </c>
      <c r="Q93" s="167">
        <v>0</v>
      </c>
      <c r="R93" s="167">
        <f>Q93*H93</f>
        <v>0</v>
      </c>
      <c r="S93" s="167">
        <v>0</v>
      </c>
      <c r="T93" s="168">
        <f>S93*H93</f>
        <v>0</v>
      </c>
      <c r="AR93" s="22" t="s">
        <v>123</v>
      </c>
      <c r="AT93" s="22" t="s">
        <v>119</v>
      </c>
      <c r="AU93" s="22" t="s">
        <v>77</v>
      </c>
      <c r="AY93" s="22" t="s">
        <v>116</v>
      </c>
      <c r="BE93" s="169">
        <f>IF(N93="základní",J93,0)</f>
        <v>0</v>
      </c>
      <c r="BF93" s="169">
        <f>IF(N93="snížená",J93,0)</f>
        <v>0</v>
      </c>
      <c r="BG93" s="169">
        <f>IF(N93="zákl. přenesená",J93,0)</f>
        <v>0</v>
      </c>
      <c r="BH93" s="169">
        <f>IF(N93="sníž. přenesená",J93,0)</f>
        <v>0</v>
      </c>
      <c r="BI93" s="169">
        <f>IF(N93="nulová",J93,0)</f>
        <v>0</v>
      </c>
      <c r="BJ93" s="22" t="s">
        <v>74</v>
      </c>
      <c r="BK93" s="169">
        <f>ROUND(I93*H93,2)</f>
        <v>0</v>
      </c>
      <c r="BL93" s="22" t="s">
        <v>123</v>
      </c>
      <c r="BM93" s="22" t="s">
        <v>148</v>
      </c>
    </row>
    <row r="94" spans="2:65" s="1" customFormat="1" ht="33" x14ac:dyDescent="0.15">
      <c r="B94" s="39"/>
      <c r="D94" s="170" t="s">
        <v>125</v>
      </c>
      <c r="F94" s="171" t="s">
        <v>149</v>
      </c>
      <c r="I94" s="132"/>
      <c r="L94" s="39"/>
      <c r="M94" s="172"/>
      <c r="N94" s="40"/>
      <c r="O94" s="40"/>
      <c r="P94" s="40"/>
      <c r="Q94" s="40"/>
      <c r="R94" s="40"/>
      <c r="S94" s="40"/>
      <c r="T94" s="67"/>
      <c r="AT94" s="22" t="s">
        <v>125</v>
      </c>
      <c r="AU94" s="22" t="s">
        <v>77</v>
      </c>
    </row>
    <row r="95" spans="2:65" s="1" customFormat="1" ht="16.5" customHeight="1" x14ac:dyDescent="0.15">
      <c r="B95" s="157"/>
      <c r="C95" s="158" t="s">
        <v>150</v>
      </c>
      <c r="D95" s="158" t="s">
        <v>119</v>
      </c>
      <c r="E95" s="159" t="s">
        <v>151</v>
      </c>
      <c r="F95" s="160" t="s">
        <v>152</v>
      </c>
      <c r="G95" s="161" t="s">
        <v>122</v>
      </c>
      <c r="H95" s="162">
        <v>1</v>
      </c>
      <c r="I95" s="163"/>
      <c r="J95" s="164">
        <f>ROUND(I95*H95,2)</f>
        <v>0</v>
      </c>
      <c r="K95" s="160" t="s">
        <v>4</v>
      </c>
      <c r="L95" s="39"/>
      <c r="M95" s="165" t="s">
        <v>4</v>
      </c>
      <c r="N95" s="166" t="s">
        <v>50</v>
      </c>
      <c r="O95" s="40"/>
      <c r="P95" s="167">
        <f>O95*H95</f>
        <v>0</v>
      </c>
      <c r="Q95" s="167">
        <v>0</v>
      </c>
      <c r="R95" s="167">
        <f>Q95*H95</f>
        <v>0</v>
      </c>
      <c r="S95" s="167">
        <v>0</v>
      </c>
      <c r="T95" s="168">
        <f>S95*H95</f>
        <v>0</v>
      </c>
      <c r="AR95" s="22" t="s">
        <v>123</v>
      </c>
      <c r="AT95" s="22" t="s">
        <v>119</v>
      </c>
      <c r="AU95" s="22" t="s">
        <v>77</v>
      </c>
      <c r="AY95" s="22" t="s">
        <v>116</v>
      </c>
      <c r="BE95" s="169">
        <f>IF(N95="základní",J95,0)</f>
        <v>0</v>
      </c>
      <c r="BF95" s="169">
        <f>IF(N95="snížená",J95,0)</f>
        <v>0</v>
      </c>
      <c r="BG95" s="169">
        <f>IF(N95="zákl. přenesená",J95,0)</f>
        <v>0</v>
      </c>
      <c r="BH95" s="169">
        <f>IF(N95="sníž. přenesená",J95,0)</f>
        <v>0</v>
      </c>
      <c r="BI95" s="169">
        <f>IF(N95="nulová",J95,0)</f>
        <v>0</v>
      </c>
      <c r="BJ95" s="22" t="s">
        <v>74</v>
      </c>
      <c r="BK95" s="169">
        <f>ROUND(I95*H95,2)</f>
        <v>0</v>
      </c>
      <c r="BL95" s="22" t="s">
        <v>123</v>
      </c>
      <c r="BM95" s="22" t="s">
        <v>153</v>
      </c>
    </row>
    <row r="96" spans="2:65" s="1" customFormat="1" ht="16.5" customHeight="1" x14ac:dyDescent="0.15">
      <c r="B96" s="157"/>
      <c r="C96" s="158" t="s">
        <v>154</v>
      </c>
      <c r="D96" s="158" t="s">
        <v>119</v>
      </c>
      <c r="E96" s="159" t="s">
        <v>155</v>
      </c>
      <c r="F96" s="160" t="s">
        <v>156</v>
      </c>
      <c r="G96" s="161" t="s">
        <v>122</v>
      </c>
      <c r="H96" s="162">
        <v>1</v>
      </c>
      <c r="I96" s="163"/>
      <c r="J96" s="164">
        <f>ROUND(I96*H96,2)</f>
        <v>0</v>
      </c>
      <c r="K96" s="160" t="s">
        <v>4</v>
      </c>
      <c r="L96" s="39"/>
      <c r="M96" s="165" t="s">
        <v>4</v>
      </c>
      <c r="N96" s="166" t="s">
        <v>50</v>
      </c>
      <c r="O96" s="40"/>
      <c r="P96" s="167">
        <f>O96*H96</f>
        <v>0</v>
      </c>
      <c r="Q96" s="167">
        <v>0</v>
      </c>
      <c r="R96" s="167">
        <f>Q96*H96</f>
        <v>0</v>
      </c>
      <c r="S96" s="167">
        <v>0</v>
      </c>
      <c r="T96" s="168">
        <f>S96*H96</f>
        <v>0</v>
      </c>
      <c r="AR96" s="22" t="s">
        <v>123</v>
      </c>
      <c r="AT96" s="22" t="s">
        <v>119</v>
      </c>
      <c r="AU96" s="22" t="s">
        <v>77</v>
      </c>
      <c r="AY96" s="22" t="s">
        <v>116</v>
      </c>
      <c r="BE96" s="169">
        <f>IF(N96="základní",J96,0)</f>
        <v>0</v>
      </c>
      <c r="BF96" s="169">
        <f>IF(N96="snížená",J96,0)</f>
        <v>0</v>
      </c>
      <c r="BG96" s="169">
        <f>IF(N96="zákl. přenesená",J96,0)</f>
        <v>0</v>
      </c>
      <c r="BH96" s="169">
        <f>IF(N96="sníž. přenesená",J96,0)</f>
        <v>0</v>
      </c>
      <c r="BI96" s="169">
        <f>IF(N96="nulová",J96,0)</f>
        <v>0</v>
      </c>
      <c r="BJ96" s="22" t="s">
        <v>74</v>
      </c>
      <c r="BK96" s="169">
        <f>ROUND(I96*H96,2)</f>
        <v>0</v>
      </c>
      <c r="BL96" s="22" t="s">
        <v>123</v>
      </c>
      <c r="BM96" s="22" t="s">
        <v>157</v>
      </c>
    </row>
    <row r="97" spans="2:65" s="1" customFormat="1" ht="55" x14ac:dyDescent="0.15">
      <c r="B97" s="39"/>
      <c r="D97" s="170" t="s">
        <v>125</v>
      </c>
      <c r="F97" s="171" t="s">
        <v>158</v>
      </c>
      <c r="I97" s="132"/>
      <c r="L97" s="39"/>
      <c r="M97" s="172"/>
      <c r="N97" s="40"/>
      <c r="O97" s="40"/>
      <c r="P97" s="40"/>
      <c r="Q97" s="40"/>
      <c r="R97" s="40"/>
      <c r="S97" s="40"/>
      <c r="T97" s="67"/>
      <c r="AT97" s="22" t="s">
        <v>125</v>
      </c>
      <c r="AU97" s="22" t="s">
        <v>77</v>
      </c>
    </row>
    <row r="98" spans="2:65" s="11" customFormat="1" ht="12" x14ac:dyDescent="0.15">
      <c r="B98" s="173"/>
      <c r="D98" s="170" t="s">
        <v>127</v>
      </c>
      <c r="E98" s="174" t="s">
        <v>4</v>
      </c>
      <c r="F98" s="175" t="s">
        <v>74</v>
      </c>
      <c r="H98" s="176">
        <v>1</v>
      </c>
      <c r="I98" s="177"/>
      <c r="L98" s="173"/>
      <c r="M98" s="178"/>
      <c r="N98" s="179"/>
      <c r="O98" s="179"/>
      <c r="P98" s="179"/>
      <c r="Q98" s="179"/>
      <c r="R98" s="179"/>
      <c r="S98" s="179"/>
      <c r="T98" s="180"/>
      <c r="AT98" s="174" t="s">
        <v>127</v>
      </c>
      <c r="AU98" s="174" t="s">
        <v>77</v>
      </c>
      <c r="AV98" s="11" t="s">
        <v>77</v>
      </c>
      <c r="AW98" s="11" t="s">
        <v>42</v>
      </c>
      <c r="AX98" s="11" t="s">
        <v>74</v>
      </c>
      <c r="AY98" s="174" t="s">
        <v>116</v>
      </c>
    </row>
    <row r="99" spans="2:65" s="1" customFormat="1" ht="25.5" customHeight="1" x14ac:dyDescent="0.15">
      <c r="B99" s="157"/>
      <c r="C99" s="158" t="s">
        <v>159</v>
      </c>
      <c r="D99" s="158" t="s">
        <v>119</v>
      </c>
      <c r="E99" s="159" t="s">
        <v>160</v>
      </c>
      <c r="F99" s="160" t="s">
        <v>161</v>
      </c>
      <c r="G99" s="161" t="s">
        <v>122</v>
      </c>
      <c r="H99" s="162">
        <v>1</v>
      </c>
      <c r="I99" s="163"/>
      <c r="J99" s="164">
        <f>ROUND(I99*H99,2)</f>
        <v>0</v>
      </c>
      <c r="K99" s="160" t="s">
        <v>143</v>
      </c>
      <c r="L99" s="39"/>
      <c r="M99" s="165" t="s">
        <v>4</v>
      </c>
      <c r="N99" s="166" t="s">
        <v>50</v>
      </c>
      <c r="O99" s="40"/>
      <c r="P99" s="167">
        <f>O99*H99</f>
        <v>0</v>
      </c>
      <c r="Q99" s="167">
        <v>0</v>
      </c>
      <c r="R99" s="167">
        <f>Q99*H99</f>
        <v>0</v>
      </c>
      <c r="S99" s="167">
        <v>0</v>
      </c>
      <c r="T99" s="168">
        <f>S99*H99</f>
        <v>0</v>
      </c>
      <c r="AR99" s="22" t="s">
        <v>123</v>
      </c>
      <c r="AT99" s="22" t="s">
        <v>119</v>
      </c>
      <c r="AU99" s="22" t="s">
        <v>77</v>
      </c>
      <c r="AY99" s="22" t="s">
        <v>116</v>
      </c>
      <c r="BE99" s="169">
        <f>IF(N99="základní",J99,0)</f>
        <v>0</v>
      </c>
      <c r="BF99" s="169">
        <f>IF(N99="snížená",J99,0)</f>
        <v>0</v>
      </c>
      <c r="BG99" s="169">
        <f>IF(N99="zákl. přenesená",J99,0)</f>
        <v>0</v>
      </c>
      <c r="BH99" s="169">
        <f>IF(N99="sníž. přenesená",J99,0)</f>
        <v>0</v>
      </c>
      <c r="BI99" s="169">
        <f>IF(N99="nulová",J99,0)</f>
        <v>0</v>
      </c>
      <c r="BJ99" s="22" t="s">
        <v>74</v>
      </c>
      <c r="BK99" s="169">
        <f>ROUND(I99*H99,2)</f>
        <v>0</v>
      </c>
      <c r="BL99" s="22" t="s">
        <v>123</v>
      </c>
      <c r="BM99" s="22" t="s">
        <v>162</v>
      </c>
    </row>
    <row r="100" spans="2:65" s="1" customFormat="1" ht="33" x14ac:dyDescent="0.15">
      <c r="B100" s="39"/>
      <c r="D100" s="170" t="s">
        <v>125</v>
      </c>
      <c r="F100" s="171" t="s">
        <v>163</v>
      </c>
      <c r="I100" s="132"/>
      <c r="L100" s="39"/>
      <c r="M100" s="172"/>
      <c r="N100" s="40"/>
      <c r="O100" s="40"/>
      <c r="P100" s="40"/>
      <c r="Q100" s="40"/>
      <c r="R100" s="40"/>
      <c r="S100" s="40"/>
      <c r="T100" s="67"/>
      <c r="AT100" s="22" t="s">
        <v>125</v>
      </c>
      <c r="AU100" s="22" t="s">
        <v>77</v>
      </c>
    </row>
    <row r="101" spans="2:65" s="11" customFormat="1" ht="12" x14ac:dyDescent="0.15">
      <c r="B101" s="173"/>
      <c r="D101" s="170" t="s">
        <v>127</v>
      </c>
      <c r="E101" s="174" t="s">
        <v>4</v>
      </c>
      <c r="F101" s="175" t="s">
        <v>74</v>
      </c>
      <c r="H101" s="176">
        <v>1</v>
      </c>
      <c r="I101" s="177"/>
      <c r="L101" s="173"/>
      <c r="M101" s="178"/>
      <c r="N101" s="179"/>
      <c r="O101" s="179"/>
      <c r="P101" s="179"/>
      <c r="Q101" s="179"/>
      <c r="R101" s="179"/>
      <c r="S101" s="179"/>
      <c r="T101" s="180"/>
      <c r="AT101" s="174" t="s">
        <v>127</v>
      </c>
      <c r="AU101" s="174" t="s">
        <v>77</v>
      </c>
      <c r="AV101" s="11" t="s">
        <v>77</v>
      </c>
      <c r="AW101" s="11" t="s">
        <v>42</v>
      </c>
      <c r="AX101" s="11" t="s">
        <v>74</v>
      </c>
      <c r="AY101" s="174" t="s">
        <v>116</v>
      </c>
    </row>
    <row r="102" spans="2:65" s="10" customFormat="1" ht="29.75" customHeight="1" x14ac:dyDescent="0.15">
      <c r="B102" s="144"/>
      <c r="D102" s="145" t="s">
        <v>65</v>
      </c>
      <c r="E102" s="155" t="s">
        <v>164</v>
      </c>
      <c r="F102" s="155" t="s">
        <v>165</v>
      </c>
      <c r="I102" s="147"/>
      <c r="J102" s="156">
        <f>BK102</f>
        <v>0</v>
      </c>
      <c r="L102" s="144"/>
      <c r="M102" s="149"/>
      <c r="N102" s="150"/>
      <c r="O102" s="150"/>
      <c r="P102" s="151">
        <f>SUM(P103:P105)</f>
        <v>0</v>
      </c>
      <c r="Q102" s="150"/>
      <c r="R102" s="151">
        <f>SUM(R103:R105)</f>
        <v>0</v>
      </c>
      <c r="S102" s="150"/>
      <c r="T102" s="152">
        <f>SUM(T103:T105)</f>
        <v>0</v>
      </c>
      <c r="AR102" s="145" t="s">
        <v>115</v>
      </c>
      <c r="AT102" s="153" t="s">
        <v>65</v>
      </c>
      <c r="AU102" s="153" t="s">
        <v>74</v>
      </c>
      <c r="AY102" s="145" t="s">
        <v>116</v>
      </c>
      <c r="BK102" s="154">
        <f>SUM(BK103:BK105)</f>
        <v>0</v>
      </c>
    </row>
    <row r="103" spans="2:65" s="1" customFormat="1" ht="16.5" customHeight="1" x14ac:dyDescent="0.15">
      <c r="B103" s="157"/>
      <c r="C103" s="158" t="s">
        <v>166</v>
      </c>
      <c r="D103" s="158" t="s">
        <v>119</v>
      </c>
      <c r="E103" s="159" t="s">
        <v>167</v>
      </c>
      <c r="F103" s="160" t="s">
        <v>165</v>
      </c>
      <c r="G103" s="161" t="s">
        <v>122</v>
      </c>
      <c r="H103" s="162">
        <v>1</v>
      </c>
      <c r="I103" s="163"/>
      <c r="J103" s="164">
        <f>ROUND(I103*H103,2)</f>
        <v>0</v>
      </c>
      <c r="K103" s="160" t="s">
        <v>143</v>
      </c>
      <c r="L103" s="39"/>
      <c r="M103" s="165" t="s">
        <v>4</v>
      </c>
      <c r="N103" s="166" t="s">
        <v>50</v>
      </c>
      <c r="O103" s="40"/>
      <c r="P103" s="167">
        <f>O103*H103</f>
        <v>0</v>
      </c>
      <c r="Q103" s="167">
        <v>0</v>
      </c>
      <c r="R103" s="167">
        <f>Q103*H103</f>
        <v>0</v>
      </c>
      <c r="S103" s="167">
        <v>0</v>
      </c>
      <c r="T103" s="168">
        <f>S103*H103</f>
        <v>0</v>
      </c>
      <c r="AR103" s="22" t="s">
        <v>123</v>
      </c>
      <c r="AT103" s="22" t="s">
        <v>119</v>
      </c>
      <c r="AU103" s="22" t="s">
        <v>77</v>
      </c>
      <c r="AY103" s="22" t="s">
        <v>116</v>
      </c>
      <c r="BE103" s="169">
        <f>IF(N103="základní",J103,0)</f>
        <v>0</v>
      </c>
      <c r="BF103" s="169">
        <f>IF(N103="snížená",J103,0)</f>
        <v>0</v>
      </c>
      <c r="BG103" s="169">
        <f>IF(N103="zákl. přenesená",J103,0)</f>
        <v>0</v>
      </c>
      <c r="BH103" s="169">
        <f>IF(N103="sníž. přenesená",J103,0)</f>
        <v>0</v>
      </c>
      <c r="BI103" s="169">
        <f>IF(N103="nulová",J103,0)</f>
        <v>0</v>
      </c>
      <c r="BJ103" s="22" t="s">
        <v>74</v>
      </c>
      <c r="BK103" s="169">
        <f>ROUND(I103*H103,2)</f>
        <v>0</v>
      </c>
      <c r="BL103" s="22" t="s">
        <v>123</v>
      </c>
      <c r="BM103" s="22" t="s">
        <v>168</v>
      </c>
    </row>
    <row r="104" spans="2:65" s="1" customFormat="1" ht="55" x14ac:dyDescent="0.15">
      <c r="B104" s="39"/>
      <c r="D104" s="170" t="s">
        <v>125</v>
      </c>
      <c r="F104" s="171" t="s">
        <v>169</v>
      </c>
      <c r="I104" s="132"/>
      <c r="L104" s="39"/>
      <c r="M104" s="172"/>
      <c r="N104" s="40"/>
      <c r="O104" s="40"/>
      <c r="P104" s="40"/>
      <c r="Q104" s="40"/>
      <c r="R104" s="40"/>
      <c r="S104" s="40"/>
      <c r="T104" s="67"/>
      <c r="AT104" s="22" t="s">
        <v>125</v>
      </c>
      <c r="AU104" s="22" t="s">
        <v>77</v>
      </c>
    </row>
    <row r="105" spans="2:65" s="11" customFormat="1" ht="12" x14ac:dyDescent="0.15">
      <c r="B105" s="173"/>
      <c r="D105" s="170" t="s">
        <v>127</v>
      </c>
      <c r="E105" s="174" t="s">
        <v>4</v>
      </c>
      <c r="F105" s="175" t="s">
        <v>74</v>
      </c>
      <c r="H105" s="176">
        <v>1</v>
      </c>
      <c r="I105" s="177"/>
      <c r="L105" s="173"/>
      <c r="M105" s="178"/>
      <c r="N105" s="179"/>
      <c r="O105" s="179"/>
      <c r="P105" s="179"/>
      <c r="Q105" s="179"/>
      <c r="R105" s="179"/>
      <c r="S105" s="179"/>
      <c r="T105" s="180"/>
      <c r="AT105" s="174" t="s">
        <v>127</v>
      </c>
      <c r="AU105" s="174" t="s">
        <v>77</v>
      </c>
      <c r="AV105" s="11" t="s">
        <v>77</v>
      </c>
      <c r="AW105" s="11" t="s">
        <v>42</v>
      </c>
      <c r="AX105" s="11" t="s">
        <v>74</v>
      </c>
      <c r="AY105" s="174" t="s">
        <v>116</v>
      </c>
    </row>
    <row r="106" spans="2:65" s="10" customFormat="1" ht="29.75" customHeight="1" x14ac:dyDescent="0.15">
      <c r="B106" s="144"/>
      <c r="D106" s="145" t="s">
        <v>65</v>
      </c>
      <c r="E106" s="155" t="s">
        <v>170</v>
      </c>
      <c r="F106" s="155" t="s">
        <v>171</v>
      </c>
      <c r="I106" s="147"/>
      <c r="J106" s="156">
        <f>BK106</f>
        <v>0</v>
      </c>
      <c r="L106" s="144"/>
      <c r="M106" s="149"/>
      <c r="N106" s="150"/>
      <c r="O106" s="150"/>
      <c r="P106" s="151">
        <f>SUM(P107:P109)</f>
        <v>0</v>
      </c>
      <c r="Q106" s="150"/>
      <c r="R106" s="151">
        <f>SUM(R107:R109)</f>
        <v>0</v>
      </c>
      <c r="S106" s="150"/>
      <c r="T106" s="152">
        <f>SUM(T107:T109)</f>
        <v>0</v>
      </c>
      <c r="AR106" s="145" t="s">
        <v>115</v>
      </c>
      <c r="AT106" s="153" t="s">
        <v>65</v>
      </c>
      <c r="AU106" s="153" t="s">
        <v>74</v>
      </c>
      <c r="AY106" s="145" t="s">
        <v>116</v>
      </c>
      <c r="BK106" s="154">
        <f>SUM(BK107:BK109)</f>
        <v>0</v>
      </c>
    </row>
    <row r="107" spans="2:65" s="1" customFormat="1" ht="25.5" customHeight="1" x14ac:dyDescent="0.15">
      <c r="B107" s="157"/>
      <c r="C107" s="158" t="s">
        <v>172</v>
      </c>
      <c r="D107" s="158" t="s">
        <v>119</v>
      </c>
      <c r="E107" s="159" t="s">
        <v>173</v>
      </c>
      <c r="F107" s="160" t="s">
        <v>174</v>
      </c>
      <c r="G107" s="161" t="s">
        <v>122</v>
      </c>
      <c r="H107" s="162">
        <v>1</v>
      </c>
      <c r="I107" s="163"/>
      <c r="J107" s="164">
        <f>ROUND(I107*H107,2)</f>
        <v>0</v>
      </c>
      <c r="K107" s="160" t="s">
        <v>143</v>
      </c>
      <c r="L107" s="39"/>
      <c r="M107" s="165" t="s">
        <v>4</v>
      </c>
      <c r="N107" s="166" t="s">
        <v>50</v>
      </c>
      <c r="O107" s="40"/>
      <c r="P107" s="167">
        <f>O107*H107</f>
        <v>0</v>
      </c>
      <c r="Q107" s="167">
        <v>0</v>
      </c>
      <c r="R107" s="167">
        <f>Q107*H107</f>
        <v>0</v>
      </c>
      <c r="S107" s="167">
        <v>0</v>
      </c>
      <c r="T107" s="168">
        <f>S107*H107</f>
        <v>0</v>
      </c>
      <c r="AR107" s="22" t="s">
        <v>123</v>
      </c>
      <c r="AT107" s="22" t="s">
        <v>119</v>
      </c>
      <c r="AU107" s="22" t="s">
        <v>77</v>
      </c>
      <c r="AY107" s="22" t="s">
        <v>116</v>
      </c>
      <c r="BE107" s="169">
        <f>IF(N107="základní",J107,0)</f>
        <v>0</v>
      </c>
      <c r="BF107" s="169">
        <f>IF(N107="snížená",J107,0)</f>
        <v>0</v>
      </c>
      <c r="BG107" s="169">
        <f>IF(N107="zákl. přenesená",J107,0)</f>
        <v>0</v>
      </c>
      <c r="BH107" s="169">
        <f>IF(N107="sníž. přenesená",J107,0)</f>
        <v>0</v>
      </c>
      <c r="BI107" s="169">
        <f>IF(N107="nulová",J107,0)</f>
        <v>0</v>
      </c>
      <c r="BJ107" s="22" t="s">
        <v>74</v>
      </c>
      <c r="BK107" s="169">
        <f>ROUND(I107*H107,2)</f>
        <v>0</v>
      </c>
      <c r="BL107" s="22" t="s">
        <v>123</v>
      </c>
      <c r="BM107" s="22" t="s">
        <v>175</v>
      </c>
    </row>
    <row r="108" spans="2:65" s="1" customFormat="1" ht="99" x14ac:dyDescent="0.15">
      <c r="B108" s="39"/>
      <c r="D108" s="170" t="s">
        <v>125</v>
      </c>
      <c r="F108" s="171" t="s">
        <v>176</v>
      </c>
      <c r="I108" s="132"/>
      <c r="L108" s="39"/>
      <c r="M108" s="172"/>
      <c r="N108" s="40"/>
      <c r="O108" s="40"/>
      <c r="P108" s="40"/>
      <c r="Q108" s="40"/>
      <c r="R108" s="40"/>
      <c r="S108" s="40"/>
      <c r="T108" s="67"/>
      <c r="AT108" s="22" t="s">
        <v>125</v>
      </c>
      <c r="AU108" s="22" t="s">
        <v>77</v>
      </c>
    </row>
    <row r="109" spans="2:65" s="11" customFormat="1" ht="12" x14ac:dyDescent="0.15">
      <c r="B109" s="173"/>
      <c r="D109" s="170" t="s">
        <v>127</v>
      </c>
      <c r="E109" s="174" t="s">
        <v>4</v>
      </c>
      <c r="F109" s="175" t="s">
        <v>74</v>
      </c>
      <c r="H109" s="176">
        <v>1</v>
      </c>
      <c r="I109" s="177"/>
      <c r="L109" s="173"/>
      <c r="M109" s="181"/>
      <c r="N109" s="182"/>
      <c r="O109" s="182"/>
      <c r="P109" s="182"/>
      <c r="Q109" s="182"/>
      <c r="R109" s="182"/>
      <c r="S109" s="182"/>
      <c r="T109" s="183"/>
      <c r="AT109" s="174" t="s">
        <v>127</v>
      </c>
      <c r="AU109" s="174" t="s">
        <v>77</v>
      </c>
      <c r="AV109" s="11" t="s">
        <v>77</v>
      </c>
      <c r="AW109" s="11" t="s">
        <v>42</v>
      </c>
      <c r="AX109" s="11" t="s">
        <v>74</v>
      </c>
      <c r="AY109" s="174" t="s">
        <v>116</v>
      </c>
    </row>
    <row r="110" spans="2:65" s="1" customFormat="1" ht="7" customHeight="1" x14ac:dyDescent="0.15">
      <c r="B110" s="54"/>
      <c r="C110" s="55"/>
      <c r="D110" s="55"/>
      <c r="E110" s="55"/>
      <c r="F110" s="55"/>
      <c r="G110" s="55"/>
      <c r="H110" s="55"/>
      <c r="I110" s="110"/>
      <c r="J110" s="55"/>
      <c r="K110" s="55"/>
      <c r="L110" s="39"/>
    </row>
  </sheetData>
  <autoFilter ref="C79:K109" xr:uid="{00000000-0009-0000-0000-000001000000}"/>
  <mergeCells count="10">
    <mergeCell ref="J51:J52"/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79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R215"/>
  <sheetViews>
    <sheetView showGridLines="0" workbookViewId="0">
      <pane ySplit="1" topLeftCell="A2" activePane="bottomLeft" state="frozen"/>
      <selection pane="bottomLeft" activeCell="E9" sqref="E9:H9"/>
    </sheetView>
  </sheetViews>
  <sheetFormatPr baseColWidth="10" defaultRowHeight="16" x14ac:dyDescent="0.15"/>
  <cols>
    <col min="1" max="1" width="8.25" customWidth="1"/>
    <col min="2" max="2" width="1.75" customWidth="1"/>
    <col min="3" max="4" width="4.25" customWidth="1"/>
    <col min="5" max="5" width="17.25" customWidth="1"/>
    <col min="6" max="6" width="75" customWidth="1"/>
    <col min="7" max="7" width="8.75" customWidth="1"/>
    <col min="8" max="8" width="11.25" customWidth="1"/>
    <col min="9" max="9" width="12.75" style="81" customWidth="1"/>
    <col min="10" max="10" width="23.5" customWidth="1"/>
    <col min="11" max="11" width="15.5" customWidth="1"/>
    <col min="13" max="18" width="9.25" hidden="1"/>
    <col min="19" max="19" width="8.25" hidden="1" customWidth="1"/>
    <col min="20" max="20" width="29.75" hidden="1" customWidth="1"/>
    <col min="21" max="21" width="16.25" hidden="1" customWidth="1"/>
    <col min="22" max="22" width="12.25" customWidth="1"/>
    <col min="23" max="23" width="16.25" customWidth="1"/>
    <col min="24" max="24" width="12.25" customWidth="1"/>
    <col min="25" max="25" width="15" customWidth="1"/>
    <col min="26" max="26" width="11" customWidth="1"/>
    <col min="27" max="27" width="15" customWidth="1"/>
    <col min="28" max="28" width="16.25" customWidth="1"/>
    <col min="29" max="29" width="11" customWidth="1"/>
    <col min="30" max="30" width="15" customWidth="1"/>
    <col min="31" max="31" width="16.25" customWidth="1"/>
    <col min="44" max="65" width="9.25" hidden="1"/>
  </cols>
  <sheetData>
    <row r="1" spans="1:70" ht="21.75" customHeight="1" x14ac:dyDescent="0.2">
      <c r="A1" s="20"/>
      <c r="B1" s="82"/>
      <c r="C1" s="82"/>
      <c r="D1" s="83" t="s">
        <v>1</v>
      </c>
      <c r="E1" s="82"/>
      <c r="F1" s="84" t="s">
        <v>83</v>
      </c>
      <c r="G1" s="331" t="s">
        <v>84</v>
      </c>
      <c r="H1" s="331"/>
      <c r="I1" s="85"/>
      <c r="J1" s="84" t="s">
        <v>85</v>
      </c>
      <c r="K1" s="83" t="s">
        <v>86</v>
      </c>
      <c r="L1" s="84" t="s">
        <v>87</v>
      </c>
      <c r="M1" s="84"/>
      <c r="N1" s="84"/>
      <c r="O1" s="84"/>
      <c r="P1" s="84"/>
      <c r="Q1" s="84"/>
      <c r="R1" s="84"/>
      <c r="S1" s="84"/>
      <c r="T1" s="84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spans="1:70" ht="37" customHeight="1" x14ac:dyDescent="0.15">
      <c r="L2" s="298" t="s">
        <v>7</v>
      </c>
      <c r="M2" s="299"/>
      <c r="N2" s="299"/>
      <c r="O2" s="299"/>
      <c r="P2" s="299"/>
      <c r="Q2" s="299"/>
      <c r="R2" s="299"/>
      <c r="S2" s="299"/>
      <c r="T2" s="299"/>
      <c r="U2" s="299"/>
      <c r="V2" s="299"/>
      <c r="AT2" s="22" t="s">
        <v>78</v>
      </c>
    </row>
    <row r="3" spans="1:70" ht="7" customHeight="1" x14ac:dyDescent="0.15">
      <c r="B3" s="23"/>
      <c r="C3" s="24"/>
      <c r="D3" s="24"/>
      <c r="E3" s="24"/>
      <c r="F3" s="24"/>
      <c r="G3" s="24"/>
      <c r="H3" s="24"/>
      <c r="I3" s="86"/>
      <c r="J3" s="24"/>
      <c r="K3" s="25"/>
      <c r="AT3" s="22" t="s">
        <v>77</v>
      </c>
    </row>
    <row r="4" spans="1:70" ht="37" customHeight="1" x14ac:dyDescent="0.15">
      <c r="B4" s="26"/>
      <c r="C4" s="27"/>
      <c r="D4" s="28" t="s">
        <v>88</v>
      </c>
      <c r="E4" s="27"/>
      <c r="F4" s="27"/>
      <c r="G4" s="27"/>
      <c r="H4" s="27"/>
      <c r="I4" s="87"/>
      <c r="J4" s="27"/>
      <c r="K4" s="29"/>
      <c r="M4" s="30" t="s">
        <v>12</v>
      </c>
      <c r="AT4" s="22" t="s">
        <v>5</v>
      </c>
    </row>
    <row r="5" spans="1:70" ht="7" customHeight="1" x14ac:dyDescent="0.15">
      <c r="B5" s="26"/>
      <c r="C5" s="27"/>
      <c r="D5" s="27"/>
      <c r="E5" s="27"/>
      <c r="F5" s="27"/>
      <c r="G5" s="27"/>
      <c r="H5" s="27"/>
      <c r="I5" s="87"/>
      <c r="J5" s="27"/>
      <c r="K5" s="29"/>
    </row>
    <row r="6" spans="1:70" ht="12" x14ac:dyDescent="0.15">
      <c r="B6" s="26"/>
      <c r="C6" s="27"/>
      <c r="D6" s="34" t="s">
        <v>16</v>
      </c>
      <c r="E6" s="27"/>
      <c r="F6" s="27"/>
      <c r="G6" s="27"/>
      <c r="H6" s="27"/>
      <c r="I6" s="87"/>
      <c r="J6" s="27"/>
      <c r="K6" s="29"/>
    </row>
    <row r="7" spans="1:70" ht="16.5" customHeight="1" x14ac:dyDescent="0.15">
      <c r="B7" s="26"/>
      <c r="C7" s="27"/>
      <c r="D7" s="27"/>
      <c r="E7" s="323" t="str">
        <f>'Rekapitulace stavby'!K6</f>
        <v>Rataje - dostavba vodovodu a kanalizace pro nové stavební parcely</v>
      </c>
      <c r="F7" s="324"/>
      <c r="G7" s="324"/>
      <c r="H7" s="324"/>
      <c r="I7" s="87"/>
      <c r="J7" s="27"/>
      <c r="K7" s="29"/>
    </row>
    <row r="8" spans="1:70" s="1" customFormat="1" ht="12" x14ac:dyDescent="0.15">
      <c r="B8" s="39"/>
      <c r="C8" s="40"/>
      <c r="D8" s="34" t="s">
        <v>89</v>
      </c>
      <c r="E8" s="40"/>
      <c r="F8" s="40"/>
      <c r="G8" s="40"/>
      <c r="H8" s="40"/>
      <c r="I8" s="88"/>
      <c r="J8" s="40"/>
      <c r="K8" s="43"/>
    </row>
    <row r="9" spans="1:70" s="1" customFormat="1" ht="37" customHeight="1" x14ac:dyDescent="0.15">
      <c r="B9" s="39"/>
      <c r="C9" s="40"/>
      <c r="D9" s="40"/>
      <c r="E9" s="325" t="s">
        <v>268</v>
      </c>
      <c r="F9" s="326"/>
      <c r="G9" s="326"/>
      <c r="H9" s="326"/>
      <c r="I9" s="88"/>
      <c r="J9" s="40"/>
      <c r="K9" s="43"/>
    </row>
    <row r="10" spans="1:70" s="1" customFormat="1" ht="11" x14ac:dyDescent="0.15">
      <c r="B10" s="39"/>
      <c r="C10" s="40"/>
      <c r="D10" s="40"/>
      <c r="E10" s="40"/>
      <c r="F10" s="40"/>
      <c r="G10" s="40"/>
      <c r="H10" s="40"/>
      <c r="I10" s="88"/>
      <c r="J10" s="40"/>
      <c r="K10" s="43"/>
    </row>
    <row r="11" spans="1:70" s="1" customFormat="1" ht="14.5" customHeight="1" x14ac:dyDescent="0.15">
      <c r="B11" s="39"/>
      <c r="C11" s="40"/>
      <c r="D11" s="34" t="s">
        <v>18</v>
      </c>
      <c r="E11" s="40"/>
      <c r="F11" s="32" t="s">
        <v>79</v>
      </c>
      <c r="G11" s="40"/>
      <c r="H11" s="40"/>
      <c r="I11" s="89" t="s">
        <v>20</v>
      </c>
      <c r="J11" s="32" t="s">
        <v>269</v>
      </c>
      <c r="K11" s="43"/>
    </row>
    <row r="12" spans="1:70" s="1" customFormat="1" ht="14.5" customHeight="1" x14ac:dyDescent="0.15">
      <c r="B12" s="39"/>
      <c r="C12" s="40"/>
      <c r="D12" s="34" t="s">
        <v>22</v>
      </c>
      <c r="E12" s="40"/>
      <c r="F12" s="32" t="s">
        <v>23</v>
      </c>
      <c r="G12" s="40"/>
      <c r="H12" s="40"/>
      <c r="I12" s="89" t="s">
        <v>24</v>
      </c>
      <c r="J12" s="90" t="str">
        <f>'Rekapitulace stavby'!AN8</f>
        <v>18. 6. 2018</v>
      </c>
      <c r="K12" s="43"/>
    </row>
    <row r="13" spans="1:70" s="1" customFormat="1" ht="21.75" customHeight="1" x14ac:dyDescent="0.15">
      <c r="B13" s="39"/>
      <c r="C13" s="40"/>
      <c r="D13" s="31" t="s">
        <v>26</v>
      </c>
      <c r="E13" s="40"/>
      <c r="F13" s="36" t="s">
        <v>27</v>
      </c>
      <c r="G13" s="40"/>
      <c r="H13" s="40"/>
      <c r="I13" s="91" t="s">
        <v>28</v>
      </c>
      <c r="J13" s="36" t="s">
        <v>270</v>
      </c>
      <c r="K13" s="43"/>
    </row>
    <row r="14" spans="1:70" s="1" customFormat="1" ht="14.5" customHeight="1" x14ac:dyDescent="0.15">
      <c r="B14" s="39"/>
      <c r="C14" s="40"/>
      <c r="D14" s="34" t="s">
        <v>30</v>
      </c>
      <c r="E14" s="40"/>
      <c r="F14" s="40"/>
      <c r="G14" s="40"/>
      <c r="H14" s="40"/>
      <c r="I14" s="89" t="s">
        <v>31</v>
      </c>
      <c r="J14" s="32" t="s">
        <v>32</v>
      </c>
      <c r="K14" s="43"/>
    </row>
    <row r="15" spans="1:70" s="1" customFormat="1" ht="18" customHeight="1" x14ac:dyDescent="0.15">
      <c r="B15" s="39"/>
      <c r="C15" s="40"/>
      <c r="D15" s="40"/>
      <c r="E15" s="32" t="s">
        <v>33</v>
      </c>
      <c r="F15" s="40"/>
      <c r="G15" s="40"/>
      <c r="H15" s="40"/>
      <c r="I15" s="89" t="s">
        <v>34</v>
      </c>
      <c r="J15" s="32" t="s">
        <v>35</v>
      </c>
      <c r="K15" s="43"/>
    </row>
    <row r="16" spans="1:70" s="1" customFormat="1" ht="7" customHeight="1" x14ac:dyDescent="0.15">
      <c r="B16" s="39"/>
      <c r="C16" s="40"/>
      <c r="D16" s="40"/>
      <c r="E16" s="40"/>
      <c r="F16" s="40"/>
      <c r="G16" s="40"/>
      <c r="H16" s="40"/>
      <c r="I16" s="88"/>
      <c r="J16" s="40"/>
      <c r="K16" s="43"/>
    </row>
    <row r="17" spans="2:11" s="1" customFormat="1" ht="14.5" customHeight="1" x14ac:dyDescent="0.15">
      <c r="B17" s="39"/>
      <c r="C17" s="40"/>
      <c r="D17" s="34" t="s">
        <v>36</v>
      </c>
      <c r="E17" s="40"/>
      <c r="F17" s="40"/>
      <c r="G17" s="40"/>
      <c r="H17" s="40"/>
      <c r="I17" s="89" t="s">
        <v>31</v>
      </c>
      <c r="J17" s="32" t="str">
        <f>IF('Rekapitulace stavby'!AN13="Vyplň údaj","",IF('Rekapitulace stavby'!AN13="","",'Rekapitulace stavby'!AN13))</f>
        <v/>
      </c>
      <c r="K17" s="43"/>
    </row>
    <row r="18" spans="2:11" s="1" customFormat="1" ht="18" customHeight="1" x14ac:dyDescent="0.15">
      <c r="B18" s="39"/>
      <c r="C18" s="40"/>
      <c r="D18" s="40"/>
      <c r="E18" s="32" t="str">
        <f>IF('Rekapitulace stavby'!E14="Vyplň údaj","",IF('Rekapitulace stavby'!E14="","",'Rekapitulace stavby'!E14))</f>
        <v/>
      </c>
      <c r="F18" s="40"/>
      <c r="G18" s="40"/>
      <c r="H18" s="40"/>
      <c r="I18" s="89" t="s">
        <v>34</v>
      </c>
      <c r="J18" s="32" t="str">
        <f>IF('Rekapitulace stavby'!AN14="Vyplň údaj","",IF('Rekapitulace stavby'!AN14="","",'Rekapitulace stavby'!AN14))</f>
        <v/>
      </c>
      <c r="K18" s="43"/>
    </row>
    <row r="19" spans="2:11" s="1" customFormat="1" ht="7" customHeight="1" x14ac:dyDescent="0.15">
      <c r="B19" s="39"/>
      <c r="C19" s="40"/>
      <c r="D19" s="40"/>
      <c r="E19" s="40"/>
      <c r="F19" s="40"/>
      <c r="G19" s="40"/>
      <c r="H19" s="40"/>
      <c r="I19" s="88"/>
      <c r="J19" s="40"/>
      <c r="K19" s="43"/>
    </row>
    <row r="20" spans="2:11" s="1" customFormat="1" ht="14.5" customHeight="1" x14ac:dyDescent="0.15">
      <c r="B20" s="39"/>
      <c r="C20" s="40"/>
      <c r="D20" s="34" t="s">
        <v>38</v>
      </c>
      <c r="E20" s="40"/>
      <c r="F20" s="40"/>
      <c r="G20" s="40"/>
      <c r="H20" s="40"/>
      <c r="I20" s="89" t="s">
        <v>31</v>
      </c>
      <c r="J20" s="32" t="s">
        <v>39</v>
      </c>
      <c r="K20" s="43"/>
    </row>
    <row r="21" spans="2:11" s="1" customFormat="1" ht="18" customHeight="1" x14ac:dyDescent="0.15">
      <c r="B21" s="39"/>
      <c r="C21" s="40"/>
      <c r="D21" s="40"/>
      <c r="E21" s="32" t="s">
        <v>40</v>
      </c>
      <c r="F21" s="40"/>
      <c r="G21" s="40"/>
      <c r="H21" s="40"/>
      <c r="I21" s="89" t="s">
        <v>34</v>
      </c>
      <c r="J21" s="32" t="s">
        <v>41</v>
      </c>
      <c r="K21" s="43"/>
    </row>
    <row r="22" spans="2:11" s="1" customFormat="1" ht="7" customHeight="1" x14ac:dyDescent="0.15">
      <c r="B22" s="39"/>
      <c r="C22" s="40"/>
      <c r="D22" s="40"/>
      <c r="E22" s="40"/>
      <c r="F22" s="40"/>
      <c r="G22" s="40"/>
      <c r="H22" s="40"/>
      <c r="I22" s="88"/>
      <c r="J22" s="40"/>
      <c r="K22" s="43"/>
    </row>
    <row r="23" spans="2:11" s="1" customFormat="1" ht="14.5" customHeight="1" x14ac:dyDescent="0.15">
      <c r="B23" s="39"/>
      <c r="C23" s="40"/>
      <c r="D23" s="34" t="s">
        <v>43</v>
      </c>
      <c r="E23" s="40"/>
      <c r="F23" s="40"/>
      <c r="G23" s="40"/>
      <c r="H23" s="40"/>
      <c r="I23" s="88"/>
      <c r="J23" s="40"/>
      <c r="K23" s="43"/>
    </row>
    <row r="24" spans="2:11" s="6" customFormat="1" ht="16.5" customHeight="1" x14ac:dyDescent="0.15">
      <c r="B24" s="92"/>
      <c r="C24" s="93"/>
      <c r="D24" s="93"/>
      <c r="E24" s="312" t="s">
        <v>4</v>
      </c>
      <c r="F24" s="312"/>
      <c r="G24" s="312"/>
      <c r="H24" s="312"/>
      <c r="I24" s="94"/>
      <c r="J24" s="93"/>
      <c r="K24" s="95"/>
    </row>
    <row r="25" spans="2:11" s="1" customFormat="1" ht="7" customHeight="1" x14ac:dyDescent="0.15">
      <c r="B25" s="39"/>
      <c r="C25" s="40"/>
      <c r="D25" s="40"/>
      <c r="E25" s="40"/>
      <c r="F25" s="40"/>
      <c r="G25" s="40"/>
      <c r="H25" s="40"/>
      <c r="I25" s="88"/>
      <c r="J25" s="40"/>
      <c r="K25" s="43"/>
    </row>
    <row r="26" spans="2:11" s="1" customFormat="1" ht="7" customHeight="1" x14ac:dyDescent="0.15">
      <c r="B26" s="39"/>
      <c r="C26" s="40"/>
      <c r="D26" s="66"/>
      <c r="E26" s="66"/>
      <c r="F26" s="66"/>
      <c r="G26" s="66"/>
      <c r="H26" s="66"/>
      <c r="I26" s="96"/>
      <c r="J26" s="66"/>
      <c r="K26" s="97"/>
    </row>
    <row r="27" spans="2:11" s="1" customFormat="1" ht="25.5" customHeight="1" x14ac:dyDescent="0.15">
      <c r="B27" s="39"/>
      <c r="C27" s="40"/>
      <c r="D27" s="98" t="s">
        <v>45</v>
      </c>
      <c r="E27" s="40"/>
      <c r="F27" s="40"/>
      <c r="G27" s="40"/>
      <c r="H27" s="40"/>
      <c r="I27" s="88"/>
      <c r="J27" s="99">
        <f>ROUND(J85,2)</f>
        <v>0</v>
      </c>
      <c r="K27" s="43"/>
    </row>
    <row r="28" spans="2:11" s="1" customFormat="1" ht="7" customHeight="1" x14ac:dyDescent="0.15">
      <c r="B28" s="39"/>
      <c r="C28" s="40"/>
      <c r="D28" s="66"/>
      <c r="E28" s="66"/>
      <c r="F28" s="66"/>
      <c r="G28" s="66"/>
      <c r="H28" s="66"/>
      <c r="I28" s="96"/>
      <c r="J28" s="66"/>
      <c r="K28" s="97"/>
    </row>
    <row r="29" spans="2:11" s="1" customFormat="1" ht="14.5" customHeight="1" x14ac:dyDescent="0.15">
      <c r="B29" s="39"/>
      <c r="C29" s="40"/>
      <c r="D29" s="40"/>
      <c r="E29" s="40"/>
      <c r="F29" s="44" t="s">
        <v>47</v>
      </c>
      <c r="G29" s="40"/>
      <c r="H29" s="40"/>
      <c r="I29" s="100" t="s">
        <v>46</v>
      </c>
      <c r="J29" s="44" t="s">
        <v>48</v>
      </c>
      <c r="K29" s="43"/>
    </row>
    <row r="30" spans="2:11" s="1" customFormat="1" ht="14.5" customHeight="1" x14ac:dyDescent="0.15">
      <c r="B30" s="39"/>
      <c r="C30" s="40"/>
      <c r="D30" s="47" t="s">
        <v>49</v>
      </c>
      <c r="E30" s="47" t="s">
        <v>50</v>
      </c>
      <c r="F30" s="101">
        <f>ROUND(SUM(BE85:BE214), 2)</f>
        <v>0</v>
      </c>
      <c r="G30" s="40"/>
      <c r="H30" s="40"/>
      <c r="I30" s="102">
        <v>0.21</v>
      </c>
      <c r="J30" s="101">
        <f>ROUND(ROUND((SUM(BE85:BE214)), 2)*I30, 2)</f>
        <v>0</v>
      </c>
      <c r="K30" s="43"/>
    </row>
    <row r="31" spans="2:11" s="1" customFormat="1" ht="14.5" customHeight="1" x14ac:dyDescent="0.15">
      <c r="B31" s="39"/>
      <c r="C31" s="40"/>
      <c r="D31" s="40"/>
      <c r="E31" s="47" t="s">
        <v>51</v>
      </c>
      <c r="F31" s="101">
        <f>ROUND(SUM(BF85:BF214), 2)</f>
        <v>0</v>
      </c>
      <c r="G31" s="40"/>
      <c r="H31" s="40"/>
      <c r="I31" s="102">
        <v>0.15</v>
      </c>
      <c r="J31" s="101">
        <f>ROUND(ROUND((SUM(BF85:BF214)), 2)*I31, 2)</f>
        <v>0</v>
      </c>
      <c r="K31" s="43"/>
    </row>
    <row r="32" spans="2:11" s="1" customFormat="1" ht="14.5" hidden="1" customHeight="1" x14ac:dyDescent="0.15">
      <c r="B32" s="39"/>
      <c r="C32" s="40"/>
      <c r="D32" s="40"/>
      <c r="E32" s="47" t="s">
        <v>52</v>
      </c>
      <c r="F32" s="101">
        <f>ROUND(SUM(BG85:BG214), 2)</f>
        <v>0</v>
      </c>
      <c r="G32" s="40"/>
      <c r="H32" s="40"/>
      <c r="I32" s="102">
        <v>0.21</v>
      </c>
      <c r="J32" s="101">
        <v>0</v>
      </c>
      <c r="K32" s="43"/>
    </row>
    <row r="33" spans="2:11" s="1" customFormat="1" ht="14.5" hidden="1" customHeight="1" x14ac:dyDescent="0.15">
      <c r="B33" s="39"/>
      <c r="C33" s="40"/>
      <c r="D33" s="40"/>
      <c r="E33" s="47" t="s">
        <v>53</v>
      </c>
      <c r="F33" s="101">
        <f>ROUND(SUM(BH85:BH214), 2)</f>
        <v>0</v>
      </c>
      <c r="G33" s="40"/>
      <c r="H33" s="40"/>
      <c r="I33" s="102">
        <v>0.15</v>
      </c>
      <c r="J33" s="101">
        <v>0</v>
      </c>
      <c r="K33" s="43"/>
    </row>
    <row r="34" spans="2:11" s="1" customFormat="1" ht="14.5" hidden="1" customHeight="1" x14ac:dyDescent="0.15">
      <c r="B34" s="39"/>
      <c r="C34" s="40"/>
      <c r="D34" s="40"/>
      <c r="E34" s="47" t="s">
        <v>54</v>
      </c>
      <c r="F34" s="101">
        <f>ROUND(SUM(BI85:BI214), 2)</f>
        <v>0</v>
      </c>
      <c r="G34" s="40"/>
      <c r="H34" s="40"/>
      <c r="I34" s="102">
        <v>0</v>
      </c>
      <c r="J34" s="101">
        <v>0</v>
      </c>
      <c r="K34" s="43"/>
    </row>
    <row r="35" spans="2:11" s="1" customFormat="1" ht="7" customHeight="1" x14ac:dyDescent="0.15">
      <c r="B35" s="39"/>
      <c r="C35" s="40"/>
      <c r="D35" s="40"/>
      <c r="E35" s="40"/>
      <c r="F35" s="40"/>
      <c r="G35" s="40"/>
      <c r="H35" s="40"/>
      <c r="I35" s="88"/>
      <c r="J35" s="40"/>
      <c r="K35" s="43"/>
    </row>
    <row r="36" spans="2:11" s="1" customFormat="1" ht="25.5" customHeight="1" x14ac:dyDescent="0.15">
      <c r="B36" s="39"/>
      <c r="C36" s="103"/>
      <c r="D36" s="104" t="s">
        <v>55</v>
      </c>
      <c r="E36" s="68"/>
      <c r="F36" s="68"/>
      <c r="G36" s="105" t="s">
        <v>56</v>
      </c>
      <c r="H36" s="106" t="s">
        <v>57</v>
      </c>
      <c r="I36" s="107"/>
      <c r="J36" s="108">
        <f>SUM(J27:J34)</f>
        <v>0</v>
      </c>
      <c r="K36" s="109"/>
    </row>
    <row r="37" spans="2:11" s="1" customFormat="1" ht="14.5" customHeight="1" x14ac:dyDescent="0.15">
      <c r="B37" s="54"/>
      <c r="C37" s="55"/>
      <c r="D37" s="55"/>
      <c r="E37" s="55"/>
      <c r="F37" s="55"/>
      <c r="G37" s="55"/>
      <c r="H37" s="55"/>
      <c r="I37" s="110"/>
      <c r="J37" s="55"/>
      <c r="K37" s="56"/>
    </row>
    <row r="41" spans="2:11" s="1" customFormat="1" ht="7" customHeight="1" x14ac:dyDescent="0.15">
      <c r="B41" s="57"/>
      <c r="C41" s="58"/>
      <c r="D41" s="58"/>
      <c r="E41" s="58"/>
      <c r="F41" s="58"/>
      <c r="G41" s="58"/>
      <c r="H41" s="58"/>
      <c r="I41" s="111"/>
      <c r="J41" s="58"/>
      <c r="K41" s="112"/>
    </row>
    <row r="42" spans="2:11" s="1" customFormat="1" ht="37" customHeight="1" x14ac:dyDescent="0.15">
      <c r="B42" s="39"/>
      <c r="C42" s="28" t="s">
        <v>91</v>
      </c>
      <c r="D42" s="40"/>
      <c r="E42" s="40"/>
      <c r="F42" s="40"/>
      <c r="G42" s="40"/>
      <c r="H42" s="40"/>
      <c r="I42" s="88"/>
      <c r="J42" s="40"/>
      <c r="K42" s="43"/>
    </row>
    <row r="43" spans="2:11" s="1" customFormat="1" ht="7" customHeight="1" x14ac:dyDescent="0.15">
      <c r="B43" s="39"/>
      <c r="C43" s="40"/>
      <c r="D43" s="40"/>
      <c r="E43" s="40"/>
      <c r="F43" s="40"/>
      <c r="G43" s="40"/>
      <c r="H43" s="40"/>
      <c r="I43" s="88"/>
      <c r="J43" s="40"/>
      <c r="K43" s="43"/>
    </row>
    <row r="44" spans="2:11" s="1" customFormat="1" ht="14.5" customHeight="1" x14ac:dyDescent="0.15">
      <c r="B44" s="39"/>
      <c r="C44" s="34" t="s">
        <v>16</v>
      </c>
      <c r="D44" s="40"/>
      <c r="E44" s="40"/>
      <c r="F44" s="40"/>
      <c r="G44" s="40"/>
      <c r="H44" s="40"/>
      <c r="I44" s="88"/>
      <c r="J44" s="40"/>
      <c r="K44" s="43"/>
    </row>
    <row r="45" spans="2:11" s="1" customFormat="1" ht="16.5" customHeight="1" x14ac:dyDescent="0.15">
      <c r="B45" s="39"/>
      <c r="C45" s="40"/>
      <c r="D45" s="40"/>
      <c r="E45" s="323" t="str">
        <f>E7</f>
        <v>Rataje - dostavba vodovodu a kanalizace pro nové stavební parcely</v>
      </c>
      <c r="F45" s="324"/>
      <c r="G45" s="324"/>
      <c r="H45" s="324"/>
      <c r="I45" s="88"/>
      <c r="J45" s="40"/>
      <c r="K45" s="43"/>
    </row>
    <row r="46" spans="2:11" s="1" customFormat="1" ht="14.5" customHeight="1" x14ac:dyDescent="0.15">
      <c r="B46" s="39"/>
      <c r="C46" s="34" t="s">
        <v>89</v>
      </c>
      <c r="D46" s="40"/>
      <c r="E46" s="40"/>
      <c r="F46" s="40"/>
      <c r="G46" s="40"/>
      <c r="H46" s="40"/>
      <c r="I46" s="88"/>
      <c r="J46" s="40"/>
      <c r="K46" s="43"/>
    </row>
    <row r="47" spans="2:11" s="1" customFormat="1" ht="17.25" customHeight="1" x14ac:dyDescent="0.15">
      <c r="B47" s="39"/>
      <c r="C47" s="40"/>
      <c r="D47" s="40"/>
      <c r="E47" s="325" t="str">
        <f>E9</f>
        <v>SO-02.1 - Splašková kanalizace - I. etapa</v>
      </c>
      <c r="F47" s="326"/>
      <c r="G47" s="326"/>
      <c r="H47" s="326"/>
      <c r="I47" s="88"/>
      <c r="J47" s="40"/>
      <c r="K47" s="43"/>
    </row>
    <row r="48" spans="2:11" s="1" customFormat="1" ht="7" customHeight="1" x14ac:dyDescent="0.15">
      <c r="B48" s="39"/>
      <c r="C48" s="40"/>
      <c r="D48" s="40"/>
      <c r="E48" s="40"/>
      <c r="F48" s="40"/>
      <c r="G48" s="40"/>
      <c r="H48" s="40"/>
      <c r="I48" s="88"/>
      <c r="J48" s="40"/>
      <c r="K48" s="43"/>
    </row>
    <row r="49" spans="2:47" s="1" customFormat="1" ht="18" customHeight="1" x14ac:dyDescent="0.15">
      <c r="B49" s="39"/>
      <c r="C49" s="34" t="s">
        <v>22</v>
      </c>
      <c r="D49" s="40"/>
      <c r="E49" s="40"/>
      <c r="F49" s="32" t="str">
        <f>F12</f>
        <v>Rataje</v>
      </c>
      <c r="G49" s="40"/>
      <c r="H49" s="40"/>
      <c r="I49" s="89" t="s">
        <v>24</v>
      </c>
      <c r="J49" s="90" t="str">
        <f>IF(J12="","",J12)</f>
        <v>18. 6. 2018</v>
      </c>
      <c r="K49" s="43"/>
    </row>
    <row r="50" spans="2:47" s="1" customFormat="1" ht="7" customHeight="1" x14ac:dyDescent="0.15">
      <c r="B50" s="39"/>
      <c r="C50" s="40"/>
      <c r="D50" s="40"/>
      <c r="E50" s="40"/>
      <c r="F50" s="40"/>
      <c r="G50" s="40"/>
      <c r="H50" s="40"/>
      <c r="I50" s="88"/>
      <c r="J50" s="40"/>
      <c r="K50" s="43"/>
    </row>
    <row r="51" spans="2:47" s="1" customFormat="1" ht="12" x14ac:dyDescent="0.15">
      <c r="B51" s="39"/>
      <c r="C51" s="34" t="s">
        <v>30</v>
      </c>
      <c r="D51" s="40"/>
      <c r="E51" s="40"/>
      <c r="F51" s="32" t="str">
        <f>E15</f>
        <v>Obec Rataje</v>
      </c>
      <c r="G51" s="40"/>
      <c r="H51" s="40"/>
      <c r="I51" s="89" t="s">
        <v>38</v>
      </c>
      <c r="J51" s="312" t="str">
        <f>E21</f>
        <v>VAK projekt s.r.o.</v>
      </c>
      <c r="K51" s="43"/>
    </row>
    <row r="52" spans="2:47" s="1" customFormat="1" ht="14.5" customHeight="1" x14ac:dyDescent="0.15">
      <c r="B52" s="39"/>
      <c r="C52" s="34" t="s">
        <v>36</v>
      </c>
      <c r="D52" s="40"/>
      <c r="E52" s="40"/>
      <c r="F52" s="32" t="str">
        <f>IF(E18="","",E18)</f>
        <v/>
      </c>
      <c r="G52" s="40"/>
      <c r="H52" s="40"/>
      <c r="I52" s="88"/>
      <c r="J52" s="327"/>
      <c r="K52" s="43"/>
    </row>
    <row r="53" spans="2:47" s="1" customFormat="1" ht="10.25" customHeight="1" x14ac:dyDescent="0.15">
      <c r="B53" s="39"/>
      <c r="C53" s="40"/>
      <c r="D53" s="40"/>
      <c r="E53" s="40"/>
      <c r="F53" s="40"/>
      <c r="G53" s="40"/>
      <c r="H53" s="40"/>
      <c r="I53" s="88"/>
      <c r="J53" s="40"/>
      <c r="K53" s="43"/>
    </row>
    <row r="54" spans="2:47" s="1" customFormat="1" ht="29.25" customHeight="1" x14ac:dyDescent="0.15">
      <c r="B54" s="39"/>
      <c r="C54" s="113" t="s">
        <v>92</v>
      </c>
      <c r="D54" s="103"/>
      <c r="E54" s="103"/>
      <c r="F54" s="103"/>
      <c r="G54" s="103"/>
      <c r="H54" s="103"/>
      <c r="I54" s="114"/>
      <c r="J54" s="115" t="s">
        <v>93</v>
      </c>
      <c r="K54" s="116"/>
    </row>
    <row r="55" spans="2:47" s="1" customFormat="1" ht="10.25" customHeight="1" x14ac:dyDescent="0.15">
      <c r="B55" s="39"/>
      <c r="C55" s="40"/>
      <c r="D55" s="40"/>
      <c r="E55" s="40"/>
      <c r="F55" s="40"/>
      <c r="G55" s="40"/>
      <c r="H55" s="40"/>
      <c r="I55" s="88"/>
      <c r="J55" s="40"/>
      <c r="K55" s="43"/>
    </row>
    <row r="56" spans="2:47" s="1" customFormat="1" ht="29.25" customHeight="1" x14ac:dyDescent="0.15">
      <c r="B56" s="39"/>
      <c r="C56" s="117" t="s">
        <v>94</v>
      </c>
      <c r="D56" s="40"/>
      <c r="E56" s="40"/>
      <c r="F56" s="40"/>
      <c r="G56" s="40"/>
      <c r="H56" s="40"/>
      <c r="I56" s="88"/>
      <c r="J56" s="99">
        <f>J85</f>
        <v>0</v>
      </c>
      <c r="K56" s="43"/>
      <c r="AU56" s="22" t="s">
        <v>95</v>
      </c>
    </row>
    <row r="57" spans="2:47" s="7" customFormat="1" ht="25" customHeight="1" x14ac:dyDescent="0.15">
      <c r="B57" s="118"/>
      <c r="C57" s="119"/>
      <c r="D57" s="120" t="s">
        <v>177</v>
      </c>
      <c r="E57" s="121"/>
      <c r="F57" s="121"/>
      <c r="G57" s="121"/>
      <c r="H57" s="121"/>
      <c r="I57" s="122"/>
      <c r="J57" s="123">
        <f>J86</f>
        <v>0</v>
      </c>
      <c r="K57" s="124"/>
    </row>
    <row r="58" spans="2:47" s="8" customFormat="1" ht="20" customHeight="1" x14ac:dyDescent="0.15">
      <c r="B58" s="125"/>
      <c r="C58" s="126"/>
      <c r="D58" s="127" t="s">
        <v>178</v>
      </c>
      <c r="E58" s="128"/>
      <c r="F58" s="128"/>
      <c r="G58" s="128"/>
      <c r="H58" s="128"/>
      <c r="I58" s="129"/>
      <c r="J58" s="130">
        <f>J87</f>
        <v>0</v>
      </c>
      <c r="K58" s="131"/>
    </row>
    <row r="59" spans="2:47" s="8" customFormat="1" ht="20" customHeight="1" x14ac:dyDescent="0.15">
      <c r="B59" s="125"/>
      <c r="C59" s="126"/>
      <c r="D59" s="127" t="s">
        <v>179</v>
      </c>
      <c r="E59" s="128"/>
      <c r="F59" s="128"/>
      <c r="G59" s="128"/>
      <c r="H59" s="128"/>
      <c r="I59" s="129"/>
      <c r="J59" s="130">
        <f>J145</f>
        <v>0</v>
      </c>
      <c r="K59" s="131"/>
    </row>
    <row r="60" spans="2:47" s="8" customFormat="1" ht="20" customHeight="1" x14ac:dyDescent="0.15">
      <c r="B60" s="125"/>
      <c r="C60" s="126"/>
      <c r="D60" s="127" t="s">
        <v>180</v>
      </c>
      <c r="E60" s="128"/>
      <c r="F60" s="128"/>
      <c r="G60" s="128"/>
      <c r="H60" s="128"/>
      <c r="I60" s="129"/>
      <c r="J60" s="130">
        <f>J148</f>
        <v>0</v>
      </c>
      <c r="K60" s="131"/>
    </row>
    <row r="61" spans="2:47" s="8" customFormat="1" ht="20" customHeight="1" x14ac:dyDescent="0.15">
      <c r="B61" s="125"/>
      <c r="C61" s="126"/>
      <c r="D61" s="127" t="s">
        <v>271</v>
      </c>
      <c r="E61" s="128"/>
      <c r="F61" s="128"/>
      <c r="G61" s="128"/>
      <c r="H61" s="128"/>
      <c r="I61" s="129"/>
      <c r="J61" s="130">
        <f>J157</f>
        <v>0</v>
      </c>
      <c r="K61" s="131"/>
    </row>
    <row r="62" spans="2:47" s="8" customFormat="1" ht="20" customHeight="1" x14ac:dyDescent="0.15">
      <c r="B62" s="125"/>
      <c r="C62" s="126"/>
      <c r="D62" s="127" t="s">
        <v>181</v>
      </c>
      <c r="E62" s="128"/>
      <c r="F62" s="128"/>
      <c r="G62" s="128"/>
      <c r="H62" s="128"/>
      <c r="I62" s="129"/>
      <c r="J62" s="130">
        <f>J170</f>
        <v>0</v>
      </c>
      <c r="K62" s="131"/>
    </row>
    <row r="63" spans="2:47" s="8" customFormat="1" ht="20" customHeight="1" x14ac:dyDescent="0.15">
      <c r="B63" s="125"/>
      <c r="C63" s="126"/>
      <c r="D63" s="127" t="s">
        <v>272</v>
      </c>
      <c r="E63" s="128"/>
      <c r="F63" s="128"/>
      <c r="G63" s="128"/>
      <c r="H63" s="128"/>
      <c r="I63" s="129"/>
      <c r="J63" s="130">
        <f>J202</f>
        <v>0</v>
      </c>
      <c r="K63" s="131"/>
    </row>
    <row r="64" spans="2:47" s="8" customFormat="1" ht="20" customHeight="1" x14ac:dyDescent="0.15">
      <c r="B64" s="125"/>
      <c r="C64" s="126"/>
      <c r="D64" s="127" t="s">
        <v>273</v>
      </c>
      <c r="E64" s="128"/>
      <c r="F64" s="128"/>
      <c r="G64" s="128"/>
      <c r="H64" s="128"/>
      <c r="I64" s="129"/>
      <c r="J64" s="130">
        <f>J207</f>
        <v>0</v>
      </c>
      <c r="K64" s="131"/>
    </row>
    <row r="65" spans="2:12" s="8" customFormat="1" ht="20" customHeight="1" x14ac:dyDescent="0.15">
      <c r="B65" s="125"/>
      <c r="C65" s="126"/>
      <c r="D65" s="127" t="s">
        <v>182</v>
      </c>
      <c r="E65" s="128"/>
      <c r="F65" s="128"/>
      <c r="G65" s="128"/>
      <c r="H65" s="128"/>
      <c r="I65" s="129"/>
      <c r="J65" s="130">
        <f>J213</f>
        <v>0</v>
      </c>
      <c r="K65" s="131"/>
    </row>
    <row r="66" spans="2:12" s="1" customFormat="1" ht="21.75" customHeight="1" x14ac:dyDescent="0.15">
      <c r="B66" s="39"/>
      <c r="C66" s="40"/>
      <c r="D66" s="40"/>
      <c r="E66" s="40"/>
      <c r="F66" s="40"/>
      <c r="G66" s="40"/>
      <c r="H66" s="40"/>
      <c r="I66" s="88"/>
      <c r="J66" s="40"/>
      <c r="K66" s="43"/>
    </row>
    <row r="67" spans="2:12" s="1" customFormat="1" ht="7" customHeight="1" x14ac:dyDescent="0.15">
      <c r="B67" s="54"/>
      <c r="C67" s="55"/>
      <c r="D67" s="55"/>
      <c r="E67" s="55"/>
      <c r="F67" s="55"/>
      <c r="G67" s="55"/>
      <c r="H67" s="55"/>
      <c r="I67" s="110"/>
      <c r="J67" s="55"/>
      <c r="K67" s="56"/>
    </row>
    <row r="71" spans="2:12" s="1" customFormat="1" ht="7" customHeight="1" x14ac:dyDescent="0.15">
      <c r="B71" s="57"/>
      <c r="C71" s="58"/>
      <c r="D71" s="58"/>
      <c r="E71" s="58"/>
      <c r="F71" s="58"/>
      <c r="G71" s="58"/>
      <c r="H71" s="58"/>
      <c r="I71" s="111"/>
      <c r="J71" s="58"/>
      <c r="K71" s="58"/>
      <c r="L71" s="39"/>
    </row>
    <row r="72" spans="2:12" s="1" customFormat="1" ht="37" customHeight="1" x14ac:dyDescent="0.15">
      <c r="B72" s="39"/>
      <c r="C72" s="59" t="s">
        <v>100</v>
      </c>
      <c r="I72" s="132"/>
      <c r="L72" s="39"/>
    </row>
    <row r="73" spans="2:12" s="1" customFormat="1" ht="7" customHeight="1" x14ac:dyDescent="0.15">
      <c r="B73" s="39"/>
      <c r="I73" s="132"/>
      <c r="L73" s="39"/>
    </row>
    <row r="74" spans="2:12" s="1" customFormat="1" ht="14.5" customHeight="1" x14ac:dyDescent="0.15">
      <c r="B74" s="39"/>
      <c r="C74" s="61" t="s">
        <v>16</v>
      </c>
      <c r="I74" s="132"/>
      <c r="L74" s="39"/>
    </row>
    <row r="75" spans="2:12" s="1" customFormat="1" ht="16.5" customHeight="1" x14ac:dyDescent="0.15">
      <c r="B75" s="39"/>
      <c r="E75" s="328" t="str">
        <f>E7</f>
        <v>Rataje - dostavba vodovodu a kanalizace pro nové stavební parcely</v>
      </c>
      <c r="F75" s="329"/>
      <c r="G75" s="329"/>
      <c r="H75" s="329"/>
      <c r="I75" s="132"/>
      <c r="L75" s="39"/>
    </row>
    <row r="76" spans="2:12" s="1" customFormat="1" ht="14.5" customHeight="1" x14ac:dyDescent="0.15">
      <c r="B76" s="39"/>
      <c r="C76" s="61" t="s">
        <v>89</v>
      </c>
      <c r="I76" s="132"/>
      <c r="L76" s="39"/>
    </row>
    <row r="77" spans="2:12" s="1" customFormat="1" ht="17.25" customHeight="1" x14ac:dyDescent="0.15">
      <c r="B77" s="39"/>
      <c r="E77" s="319" t="str">
        <f>E9</f>
        <v>SO-02.1 - Splašková kanalizace - I. etapa</v>
      </c>
      <c r="F77" s="330"/>
      <c r="G77" s="330"/>
      <c r="H77" s="330"/>
      <c r="I77" s="132"/>
      <c r="L77" s="39"/>
    </row>
    <row r="78" spans="2:12" s="1" customFormat="1" ht="7" customHeight="1" x14ac:dyDescent="0.15">
      <c r="B78" s="39"/>
      <c r="I78" s="132"/>
      <c r="L78" s="39"/>
    </row>
    <row r="79" spans="2:12" s="1" customFormat="1" ht="18" customHeight="1" x14ac:dyDescent="0.15">
      <c r="B79" s="39"/>
      <c r="C79" s="61" t="s">
        <v>22</v>
      </c>
      <c r="F79" s="133" t="str">
        <f>F12</f>
        <v>Rataje</v>
      </c>
      <c r="I79" s="134" t="s">
        <v>24</v>
      </c>
      <c r="J79" s="65" t="str">
        <f>IF(J12="","",J12)</f>
        <v>18. 6. 2018</v>
      </c>
      <c r="L79" s="39"/>
    </row>
    <row r="80" spans="2:12" s="1" customFormat="1" ht="7" customHeight="1" x14ac:dyDescent="0.15">
      <c r="B80" s="39"/>
      <c r="I80" s="132"/>
      <c r="L80" s="39"/>
    </row>
    <row r="81" spans="2:65" s="1" customFormat="1" ht="12" x14ac:dyDescent="0.15">
      <c r="B81" s="39"/>
      <c r="C81" s="61" t="s">
        <v>30</v>
      </c>
      <c r="F81" s="133" t="str">
        <f>E15</f>
        <v>Obec Rataje</v>
      </c>
      <c r="I81" s="134" t="s">
        <v>38</v>
      </c>
      <c r="J81" s="133" t="str">
        <f>E21</f>
        <v>VAK projekt s.r.o.</v>
      </c>
      <c r="L81" s="39"/>
    </row>
    <row r="82" spans="2:65" s="1" customFormat="1" ht="14.5" customHeight="1" x14ac:dyDescent="0.15">
      <c r="B82" s="39"/>
      <c r="C82" s="61" t="s">
        <v>36</v>
      </c>
      <c r="F82" s="133" t="str">
        <f>IF(E18="","",E18)</f>
        <v/>
      </c>
      <c r="I82" s="132"/>
      <c r="L82" s="39"/>
    </row>
    <row r="83" spans="2:65" s="1" customFormat="1" ht="10.25" customHeight="1" x14ac:dyDescent="0.15">
      <c r="B83" s="39"/>
      <c r="I83" s="132"/>
      <c r="L83" s="39"/>
    </row>
    <row r="84" spans="2:65" s="9" customFormat="1" ht="29.25" customHeight="1" x14ac:dyDescent="0.15">
      <c r="B84" s="135"/>
      <c r="C84" s="136" t="s">
        <v>101</v>
      </c>
      <c r="D84" s="137" t="s">
        <v>63</v>
      </c>
      <c r="E84" s="137" t="s">
        <v>59</v>
      </c>
      <c r="F84" s="137" t="s">
        <v>102</v>
      </c>
      <c r="G84" s="137" t="s">
        <v>103</v>
      </c>
      <c r="H84" s="137" t="s">
        <v>104</v>
      </c>
      <c r="I84" s="138" t="s">
        <v>105</v>
      </c>
      <c r="J84" s="137" t="s">
        <v>93</v>
      </c>
      <c r="K84" s="139" t="s">
        <v>106</v>
      </c>
      <c r="L84" s="135"/>
      <c r="M84" s="69" t="s">
        <v>107</v>
      </c>
      <c r="N84" s="70" t="s">
        <v>49</v>
      </c>
      <c r="O84" s="70" t="s">
        <v>108</v>
      </c>
      <c r="P84" s="70" t="s">
        <v>109</v>
      </c>
      <c r="Q84" s="70" t="s">
        <v>110</v>
      </c>
      <c r="R84" s="70" t="s">
        <v>111</v>
      </c>
      <c r="S84" s="70" t="s">
        <v>112</v>
      </c>
      <c r="T84" s="71" t="s">
        <v>113</v>
      </c>
    </row>
    <row r="85" spans="2:65" s="1" customFormat="1" ht="29.25" customHeight="1" x14ac:dyDescent="0.2">
      <c r="B85" s="39"/>
      <c r="C85" s="73" t="s">
        <v>94</v>
      </c>
      <c r="I85" s="132"/>
      <c r="J85" s="140">
        <f>BK85</f>
        <v>0</v>
      </c>
      <c r="L85" s="39"/>
      <c r="M85" s="72"/>
      <c r="N85" s="66"/>
      <c r="O85" s="66"/>
      <c r="P85" s="141">
        <f>P86</f>
        <v>0</v>
      </c>
      <c r="Q85" s="66"/>
      <c r="R85" s="141">
        <f>R86</f>
        <v>43.581689529999998</v>
      </c>
      <c r="S85" s="66"/>
      <c r="T85" s="142">
        <f>T86</f>
        <v>8.9967600000000001</v>
      </c>
      <c r="AT85" s="22" t="s">
        <v>65</v>
      </c>
      <c r="AU85" s="22" t="s">
        <v>95</v>
      </c>
      <c r="BK85" s="143">
        <f>BK86</f>
        <v>0</v>
      </c>
    </row>
    <row r="86" spans="2:65" s="10" customFormat="1" ht="37.5" customHeight="1" x14ac:dyDescent="0.2">
      <c r="B86" s="144"/>
      <c r="D86" s="145" t="s">
        <v>65</v>
      </c>
      <c r="E86" s="146" t="s">
        <v>183</v>
      </c>
      <c r="F86" s="146" t="s">
        <v>184</v>
      </c>
      <c r="I86" s="147"/>
      <c r="J86" s="148">
        <f>BK86</f>
        <v>0</v>
      </c>
      <c r="L86" s="144"/>
      <c r="M86" s="149"/>
      <c r="N86" s="150"/>
      <c r="O86" s="150"/>
      <c r="P86" s="151">
        <f>P87+P145+P148+P157+P170+P202+P207+P213</f>
        <v>0</v>
      </c>
      <c r="Q86" s="150"/>
      <c r="R86" s="151">
        <f>R87+R145+R148+R157+R170+R202+R207+R213</f>
        <v>43.581689529999998</v>
      </c>
      <c r="S86" s="150"/>
      <c r="T86" s="152">
        <f>T87+T145+T148+T157+T170+T202+T207+T213</f>
        <v>8.9967600000000001</v>
      </c>
      <c r="AR86" s="145" t="s">
        <v>74</v>
      </c>
      <c r="AT86" s="153" t="s">
        <v>65</v>
      </c>
      <c r="AU86" s="153" t="s">
        <v>66</v>
      </c>
      <c r="AY86" s="145" t="s">
        <v>116</v>
      </c>
      <c r="BK86" s="154">
        <f>BK87+BK145+BK148+BK157+BK170+BK202+BK207+BK213</f>
        <v>0</v>
      </c>
    </row>
    <row r="87" spans="2:65" s="10" customFormat="1" ht="20" customHeight="1" x14ac:dyDescent="0.15">
      <c r="B87" s="144"/>
      <c r="D87" s="145" t="s">
        <v>65</v>
      </c>
      <c r="E87" s="155" t="s">
        <v>74</v>
      </c>
      <c r="F87" s="155" t="s">
        <v>185</v>
      </c>
      <c r="I87" s="147"/>
      <c r="J87" s="156">
        <f>BK87</f>
        <v>0</v>
      </c>
      <c r="L87" s="144"/>
      <c r="M87" s="149"/>
      <c r="N87" s="150"/>
      <c r="O87" s="150"/>
      <c r="P87" s="151">
        <f>SUM(P88:P144)</f>
        <v>0</v>
      </c>
      <c r="Q87" s="150"/>
      <c r="R87" s="151">
        <f>SUM(R88:R144)</f>
        <v>27.585901400000001</v>
      </c>
      <c r="S87" s="150"/>
      <c r="T87" s="152">
        <f>SUM(T88:T144)</f>
        <v>8.9967600000000001</v>
      </c>
      <c r="AR87" s="145" t="s">
        <v>74</v>
      </c>
      <c r="AT87" s="153" t="s">
        <v>65</v>
      </c>
      <c r="AU87" s="153" t="s">
        <v>74</v>
      </c>
      <c r="AY87" s="145" t="s">
        <v>116</v>
      </c>
      <c r="BK87" s="154">
        <f>SUM(BK88:BK144)</f>
        <v>0</v>
      </c>
    </row>
    <row r="88" spans="2:65" s="1" customFormat="1" ht="38.25" customHeight="1" x14ac:dyDescent="0.15">
      <c r="B88" s="157"/>
      <c r="C88" s="158" t="s">
        <v>74</v>
      </c>
      <c r="D88" s="158" t="s">
        <v>119</v>
      </c>
      <c r="E88" s="159" t="s">
        <v>274</v>
      </c>
      <c r="F88" s="160" t="s">
        <v>275</v>
      </c>
      <c r="G88" s="161" t="s">
        <v>206</v>
      </c>
      <c r="H88" s="162">
        <v>14.472</v>
      </c>
      <c r="I88" s="163"/>
      <c r="J88" s="164">
        <f>ROUND(I88*H88,2)</f>
        <v>0</v>
      </c>
      <c r="K88" s="160" t="s">
        <v>143</v>
      </c>
      <c r="L88" s="39"/>
      <c r="M88" s="165" t="s">
        <v>4</v>
      </c>
      <c r="N88" s="166" t="s">
        <v>50</v>
      </c>
      <c r="O88" s="40"/>
      <c r="P88" s="167">
        <f>O88*H88</f>
        <v>0</v>
      </c>
      <c r="Q88" s="167">
        <v>0</v>
      </c>
      <c r="R88" s="167">
        <f>Q88*H88</f>
        <v>0</v>
      </c>
      <c r="S88" s="167">
        <v>0.45</v>
      </c>
      <c r="T88" s="168">
        <f>S88*H88</f>
        <v>6.5123999999999995</v>
      </c>
      <c r="AR88" s="22" t="s">
        <v>136</v>
      </c>
      <c r="AT88" s="22" t="s">
        <v>119</v>
      </c>
      <c r="AU88" s="22" t="s">
        <v>77</v>
      </c>
      <c r="AY88" s="22" t="s">
        <v>116</v>
      </c>
      <c r="BE88" s="169">
        <f>IF(N88="základní",J88,0)</f>
        <v>0</v>
      </c>
      <c r="BF88" s="169">
        <f>IF(N88="snížená",J88,0)</f>
        <v>0</v>
      </c>
      <c r="BG88" s="169">
        <f>IF(N88="zákl. přenesená",J88,0)</f>
        <v>0</v>
      </c>
      <c r="BH88" s="169">
        <f>IF(N88="sníž. přenesená",J88,0)</f>
        <v>0</v>
      </c>
      <c r="BI88" s="169">
        <f>IF(N88="nulová",J88,0)</f>
        <v>0</v>
      </c>
      <c r="BJ88" s="22" t="s">
        <v>74</v>
      </c>
      <c r="BK88" s="169">
        <f>ROUND(I88*H88,2)</f>
        <v>0</v>
      </c>
      <c r="BL88" s="22" t="s">
        <v>136</v>
      </c>
      <c r="BM88" s="22" t="s">
        <v>276</v>
      </c>
    </row>
    <row r="89" spans="2:65" s="11" customFormat="1" ht="12" x14ac:dyDescent="0.15">
      <c r="B89" s="173"/>
      <c r="D89" s="170" t="s">
        <v>127</v>
      </c>
      <c r="E89" s="174" t="s">
        <v>4</v>
      </c>
      <c r="F89" s="175" t="s">
        <v>277</v>
      </c>
      <c r="H89" s="176">
        <v>14.472</v>
      </c>
      <c r="I89" s="177"/>
      <c r="L89" s="173"/>
      <c r="M89" s="178"/>
      <c r="N89" s="179"/>
      <c r="O89" s="179"/>
      <c r="P89" s="179"/>
      <c r="Q89" s="179"/>
      <c r="R89" s="179"/>
      <c r="S89" s="179"/>
      <c r="T89" s="180"/>
      <c r="AT89" s="174" t="s">
        <v>127</v>
      </c>
      <c r="AU89" s="174" t="s">
        <v>77</v>
      </c>
      <c r="AV89" s="11" t="s">
        <v>77</v>
      </c>
      <c r="AW89" s="11" t="s">
        <v>42</v>
      </c>
      <c r="AX89" s="11" t="s">
        <v>74</v>
      </c>
      <c r="AY89" s="174" t="s">
        <v>116</v>
      </c>
    </row>
    <row r="90" spans="2:65" s="1" customFormat="1" ht="38.25" customHeight="1" x14ac:dyDescent="0.15">
      <c r="B90" s="157"/>
      <c r="C90" s="158" t="s">
        <v>77</v>
      </c>
      <c r="D90" s="158" t="s">
        <v>119</v>
      </c>
      <c r="E90" s="159" t="s">
        <v>278</v>
      </c>
      <c r="F90" s="160" t="s">
        <v>279</v>
      </c>
      <c r="G90" s="161" t="s">
        <v>206</v>
      </c>
      <c r="H90" s="162">
        <v>24.12</v>
      </c>
      <c r="I90" s="163"/>
      <c r="J90" s="164">
        <f>ROUND(I90*H90,2)</f>
        <v>0</v>
      </c>
      <c r="K90" s="160" t="s">
        <v>143</v>
      </c>
      <c r="L90" s="39"/>
      <c r="M90" s="165" t="s">
        <v>4</v>
      </c>
      <c r="N90" s="166" t="s">
        <v>50</v>
      </c>
      <c r="O90" s="40"/>
      <c r="P90" s="167">
        <f>O90*H90</f>
        <v>0</v>
      </c>
      <c r="Q90" s="167">
        <v>4.0000000000000003E-5</v>
      </c>
      <c r="R90" s="167">
        <f>Q90*H90</f>
        <v>9.6480000000000014E-4</v>
      </c>
      <c r="S90" s="167">
        <v>0.10299999999999999</v>
      </c>
      <c r="T90" s="168">
        <f>S90*H90</f>
        <v>2.4843600000000001</v>
      </c>
      <c r="AR90" s="22" t="s">
        <v>136</v>
      </c>
      <c r="AT90" s="22" t="s">
        <v>119</v>
      </c>
      <c r="AU90" s="22" t="s">
        <v>77</v>
      </c>
      <c r="AY90" s="22" t="s">
        <v>116</v>
      </c>
      <c r="BE90" s="169">
        <f>IF(N90="základní",J90,0)</f>
        <v>0</v>
      </c>
      <c r="BF90" s="169">
        <f>IF(N90="snížená",J90,0)</f>
        <v>0</v>
      </c>
      <c r="BG90" s="169">
        <f>IF(N90="zákl. přenesená",J90,0)</f>
        <v>0</v>
      </c>
      <c r="BH90" s="169">
        <f>IF(N90="sníž. přenesená",J90,0)</f>
        <v>0</v>
      </c>
      <c r="BI90" s="169">
        <f>IF(N90="nulová",J90,0)</f>
        <v>0</v>
      </c>
      <c r="BJ90" s="22" t="s">
        <v>74</v>
      </c>
      <c r="BK90" s="169">
        <f>ROUND(I90*H90,2)</f>
        <v>0</v>
      </c>
      <c r="BL90" s="22" t="s">
        <v>136</v>
      </c>
      <c r="BM90" s="22" t="s">
        <v>280</v>
      </c>
    </row>
    <row r="91" spans="2:65" s="11" customFormat="1" ht="12" x14ac:dyDescent="0.15">
      <c r="B91" s="173"/>
      <c r="D91" s="170" t="s">
        <v>127</v>
      </c>
      <c r="E91" s="174" t="s">
        <v>4</v>
      </c>
      <c r="F91" s="175" t="s">
        <v>281</v>
      </c>
      <c r="H91" s="176">
        <v>24.12</v>
      </c>
      <c r="I91" s="177"/>
      <c r="L91" s="173"/>
      <c r="M91" s="178"/>
      <c r="N91" s="179"/>
      <c r="O91" s="179"/>
      <c r="P91" s="179"/>
      <c r="Q91" s="179"/>
      <c r="R91" s="179"/>
      <c r="S91" s="179"/>
      <c r="T91" s="180"/>
      <c r="AT91" s="174" t="s">
        <v>127</v>
      </c>
      <c r="AU91" s="174" t="s">
        <v>77</v>
      </c>
      <c r="AV91" s="11" t="s">
        <v>77</v>
      </c>
      <c r="AW91" s="11" t="s">
        <v>42</v>
      </c>
      <c r="AX91" s="11" t="s">
        <v>74</v>
      </c>
      <c r="AY91" s="174" t="s">
        <v>116</v>
      </c>
    </row>
    <row r="92" spans="2:65" s="1" customFormat="1" ht="25.5" customHeight="1" x14ac:dyDescent="0.15">
      <c r="B92" s="157"/>
      <c r="C92" s="158" t="s">
        <v>132</v>
      </c>
      <c r="D92" s="158" t="s">
        <v>119</v>
      </c>
      <c r="E92" s="159" t="s">
        <v>186</v>
      </c>
      <c r="F92" s="160" t="s">
        <v>187</v>
      </c>
      <c r="G92" s="161" t="s">
        <v>188</v>
      </c>
      <c r="H92" s="162">
        <v>28.166</v>
      </c>
      <c r="I92" s="163"/>
      <c r="J92" s="164">
        <f>ROUND(I92*H92,2)</f>
        <v>0</v>
      </c>
      <c r="K92" s="160" t="s">
        <v>143</v>
      </c>
      <c r="L92" s="39"/>
      <c r="M92" s="165" t="s">
        <v>4</v>
      </c>
      <c r="N92" s="166" t="s">
        <v>50</v>
      </c>
      <c r="O92" s="40"/>
      <c r="P92" s="167">
        <f>O92*H92</f>
        <v>0</v>
      </c>
      <c r="Q92" s="167">
        <v>0</v>
      </c>
      <c r="R92" s="167">
        <f>Q92*H92</f>
        <v>0</v>
      </c>
      <c r="S92" s="167">
        <v>0</v>
      </c>
      <c r="T92" s="168">
        <f>S92*H92</f>
        <v>0</v>
      </c>
      <c r="AR92" s="22" t="s">
        <v>136</v>
      </c>
      <c r="AT92" s="22" t="s">
        <v>119</v>
      </c>
      <c r="AU92" s="22" t="s">
        <v>77</v>
      </c>
      <c r="AY92" s="22" t="s">
        <v>116</v>
      </c>
      <c r="BE92" s="169">
        <f>IF(N92="základní",J92,0)</f>
        <v>0</v>
      </c>
      <c r="BF92" s="169">
        <f>IF(N92="snížená",J92,0)</f>
        <v>0</v>
      </c>
      <c r="BG92" s="169">
        <f>IF(N92="zákl. přenesená",J92,0)</f>
        <v>0</v>
      </c>
      <c r="BH92" s="169">
        <f>IF(N92="sníž. přenesená",J92,0)</f>
        <v>0</v>
      </c>
      <c r="BI92" s="169">
        <f>IF(N92="nulová",J92,0)</f>
        <v>0</v>
      </c>
      <c r="BJ92" s="22" t="s">
        <v>74</v>
      </c>
      <c r="BK92" s="169">
        <f>ROUND(I92*H92,2)</f>
        <v>0</v>
      </c>
      <c r="BL92" s="22" t="s">
        <v>136</v>
      </c>
      <c r="BM92" s="22" t="s">
        <v>282</v>
      </c>
    </row>
    <row r="93" spans="2:65" s="11" customFormat="1" ht="12" x14ac:dyDescent="0.15">
      <c r="B93" s="173"/>
      <c r="D93" s="170" t="s">
        <v>127</v>
      </c>
      <c r="E93" s="174" t="s">
        <v>4</v>
      </c>
      <c r="F93" s="175" t="s">
        <v>283</v>
      </c>
      <c r="H93" s="176">
        <v>28.166</v>
      </c>
      <c r="I93" s="177"/>
      <c r="L93" s="173"/>
      <c r="M93" s="178"/>
      <c r="N93" s="179"/>
      <c r="O93" s="179"/>
      <c r="P93" s="179"/>
      <c r="Q93" s="179"/>
      <c r="R93" s="179"/>
      <c r="S93" s="179"/>
      <c r="T93" s="180"/>
      <c r="AT93" s="174" t="s">
        <v>127</v>
      </c>
      <c r="AU93" s="174" t="s">
        <v>77</v>
      </c>
      <c r="AV93" s="11" t="s">
        <v>77</v>
      </c>
      <c r="AW93" s="11" t="s">
        <v>42</v>
      </c>
      <c r="AX93" s="11" t="s">
        <v>74</v>
      </c>
      <c r="AY93" s="174" t="s">
        <v>116</v>
      </c>
    </row>
    <row r="94" spans="2:65" s="1" customFormat="1" ht="25.5" customHeight="1" x14ac:dyDescent="0.15">
      <c r="B94" s="157"/>
      <c r="C94" s="158" t="s">
        <v>136</v>
      </c>
      <c r="D94" s="158" t="s">
        <v>119</v>
      </c>
      <c r="E94" s="159" t="s">
        <v>189</v>
      </c>
      <c r="F94" s="160" t="s">
        <v>190</v>
      </c>
      <c r="G94" s="161" t="s">
        <v>191</v>
      </c>
      <c r="H94" s="162">
        <v>3.5209999999999999</v>
      </c>
      <c r="I94" s="163"/>
      <c r="J94" s="164">
        <f>ROUND(I94*H94,2)</f>
        <v>0</v>
      </c>
      <c r="K94" s="160" t="s">
        <v>143</v>
      </c>
      <c r="L94" s="39"/>
      <c r="M94" s="165" t="s">
        <v>4</v>
      </c>
      <c r="N94" s="166" t="s">
        <v>50</v>
      </c>
      <c r="O94" s="40"/>
      <c r="P94" s="167">
        <f>O94*H94</f>
        <v>0</v>
      </c>
      <c r="Q94" s="167">
        <v>0</v>
      </c>
      <c r="R94" s="167">
        <f>Q94*H94</f>
        <v>0</v>
      </c>
      <c r="S94" s="167">
        <v>0</v>
      </c>
      <c r="T94" s="168">
        <f>S94*H94</f>
        <v>0</v>
      </c>
      <c r="AR94" s="22" t="s">
        <v>136</v>
      </c>
      <c r="AT94" s="22" t="s">
        <v>119</v>
      </c>
      <c r="AU94" s="22" t="s">
        <v>77</v>
      </c>
      <c r="AY94" s="22" t="s">
        <v>116</v>
      </c>
      <c r="BE94" s="169">
        <f>IF(N94="základní",J94,0)</f>
        <v>0</v>
      </c>
      <c r="BF94" s="169">
        <f>IF(N94="snížená",J94,0)</f>
        <v>0</v>
      </c>
      <c r="BG94" s="169">
        <f>IF(N94="zákl. přenesená",J94,0)</f>
        <v>0</v>
      </c>
      <c r="BH94" s="169">
        <f>IF(N94="sníž. přenesená",J94,0)</f>
        <v>0</v>
      </c>
      <c r="BI94" s="169">
        <f>IF(N94="nulová",J94,0)</f>
        <v>0</v>
      </c>
      <c r="BJ94" s="22" t="s">
        <v>74</v>
      </c>
      <c r="BK94" s="169">
        <f>ROUND(I94*H94,2)</f>
        <v>0</v>
      </c>
      <c r="BL94" s="22" t="s">
        <v>136</v>
      </c>
      <c r="BM94" s="22" t="s">
        <v>284</v>
      </c>
    </row>
    <row r="95" spans="2:65" s="11" customFormat="1" ht="12" x14ac:dyDescent="0.15">
      <c r="B95" s="173"/>
      <c r="D95" s="170" t="s">
        <v>127</v>
      </c>
      <c r="E95" s="174" t="s">
        <v>4</v>
      </c>
      <c r="F95" s="175" t="s">
        <v>285</v>
      </c>
      <c r="H95" s="176">
        <v>3.5209999999999999</v>
      </c>
      <c r="I95" s="177"/>
      <c r="L95" s="173"/>
      <c r="M95" s="178"/>
      <c r="N95" s="179"/>
      <c r="O95" s="179"/>
      <c r="P95" s="179"/>
      <c r="Q95" s="179"/>
      <c r="R95" s="179"/>
      <c r="S95" s="179"/>
      <c r="T95" s="180"/>
      <c r="AT95" s="174" t="s">
        <v>127</v>
      </c>
      <c r="AU95" s="174" t="s">
        <v>77</v>
      </c>
      <c r="AV95" s="11" t="s">
        <v>77</v>
      </c>
      <c r="AW95" s="11" t="s">
        <v>42</v>
      </c>
      <c r="AX95" s="11" t="s">
        <v>74</v>
      </c>
      <c r="AY95" s="174" t="s">
        <v>116</v>
      </c>
    </row>
    <row r="96" spans="2:65" s="1" customFormat="1" ht="63.75" customHeight="1" x14ac:dyDescent="0.15">
      <c r="B96" s="157"/>
      <c r="C96" s="158" t="s">
        <v>115</v>
      </c>
      <c r="D96" s="158" t="s">
        <v>119</v>
      </c>
      <c r="E96" s="159" t="s">
        <v>286</v>
      </c>
      <c r="F96" s="160" t="s">
        <v>287</v>
      </c>
      <c r="G96" s="161" t="s">
        <v>202</v>
      </c>
      <c r="H96" s="162">
        <v>1.8</v>
      </c>
      <c r="I96" s="163"/>
      <c r="J96" s="164">
        <f>ROUND(I96*H96,2)</f>
        <v>0</v>
      </c>
      <c r="K96" s="160" t="s">
        <v>143</v>
      </c>
      <c r="L96" s="39"/>
      <c r="M96" s="165" t="s">
        <v>4</v>
      </c>
      <c r="N96" s="166" t="s">
        <v>50</v>
      </c>
      <c r="O96" s="40"/>
      <c r="P96" s="167">
        <f>O96*H96</f>
        <v>0</v>
      </c>
      <c r="Q96" s="167">
        <v>8.6800000000000002E-3</v>
      </c>
      <c r="R96" s="167">
        <f>Q96*H96</f>
        <v>1.5624000000000001E-2</v>
      </c>
      <c r="S96" s="167">
        <v>0</v>
      </c>
      <c r="T96" s="168">
        <f>S96*H96</f>
        <v>0</v>
      </c>
      <c r="AR96" s="22" t="s">
        <v>136</v>
      </c>
      <c r="AT96" s="22" t="s">
        <v>119</v>
      </c>
      <c r="AU96" s="22" t="s">
        <v>77</v>
      </c>
      <c r="AY96" s="22" t="s">
        <v>116</v>
      </c>
      <c r="BE96" s="169">
        <f>IF(N96="základní",J96,0)</f>
        <v>0</v>
      </c>
      <c r="BF96" s="169">
        <f>IF(N96="snížená",J96,0)</f>
        <v>0</v>
      </c>
      <c r="BG96" s="169">
        <f>IF(N96="zákl. přenesená",J96,0)</f>
        <v>0</v>
      </c>
      <c r="BH96" s="169">
        <f>IF(N96="sníž. přenesená",J96,0)</f>
        <v>0</v>
      </c>
      <c r="BI96" s="169">
        <f>IF(N96="nulová",J96,0)</f>
        <v>0</v>
      </c>
      <c r="BJ96" s="22" t="s">
        <v>74</v>
      </c>
      <c r="BK96" s="169">
        <f>ROUND(I96*H96,2)</f>
        <v>0</v>
      </c>
      <c r="BL96" s="22" t="s">
        <v>136</v>
      </c>
      <c r="BM96" s="22" t="s">
        <v>288</v>
      </c>
    </row>
    <row r="97" spans="2:65" s="11" customFormat="1" ht="12" x14ac:dyDescent="0.15">
      <c r="B97" s="173"/>
      <c r="D97" s="170" t="s">
        <v>127</v>
      </c>
      <c r="E97" s="174" t="s">
        <v>4</v>
      </c>
      <c r="F97" s="175" t="s">
        <v>289</v>
      </c>
      <c r="H97" s="176">
        <v>1.8</v>
      </c>
      <c r="I97" s="177"/>
      <c r="L97" s="173"/>
      <c r="M97" s="178"/>
      <c r="N97" s="179"/>
      <c r="O97" s="179"/>
      <c r="P97" s="179"/>
      <c r="Q97" s="179"/>
      <c r="R97" s="179"/>
      <c r="S97" s="179"/>
      <c r="T97" s="180"/>
      <c r="AT97" s="174" t="s">
        <v>127</v>
      </c>
      <c r="AU97" s="174" t="s">
        <v>77</v>
      </c>
      <c r="AV97" s="11" t="s">
        <v>77</v>
      </c>
      <c r="AW97" s="11" t="s">
        <v>42</v>
      </c>
      <c r="AX97" s="11" t="s">
        <v>74</v>
      </c>
      <c r="AY97" s="174" t="s">
        <v>116</v>
      </c>
    </row>
    <row r="98" spans="2:65" s="1" customFormat="1" ht="63.75" customHeight="1" x14ac:dyDescent="0.15">
      <c r="B98" s="157"/>
      <c r="C98" s="158" t="s">
        <v>145</v>
      </c>
      <c r="D98" s="158" t="s">
        <v>119</v>
      </c>
      <c r="E98" s="159" t="s">
        <v>290</v>
      </c>
      <c r="F98" s="160" t="s">
        <v>291</v>
      </c>
      <c r="G98" s="161" t="s">
        <v>202</v>
      </c>
      <c r="H98" s="162">
        <v>0.9</v>
      </c>
      <c r="I98" s="163"/>
      <c r="J98" s="164">
        <f>ROUND(I98*H98,2)</f>
        <v>0</v>
      </c>
      <c r="K98" s="160" t="s">
        <v>143</v>
      </c>
      <c r="L98" s="39"/>
      <c r="M98" s="165" t="s">
        <v>4</v>
      </c>
      <c r="N98" s="166" t="s">
        <v>50</v>
      </c>
      <c r="O98" s="40"/>
      <c r="P98" s="167">
        <f>O98*H98</f>
        <v>0</v>
      </c>
      <c r="Q98" s="167">
        <v>3.6900000000000002E-2</v>
      </c>
      <c r="R98" s="167">
        <f>Q98*H98</f>
        <v>3.3210000000000003E-2</v>
      </c>
      <c r="S98" s="167">
        <v>0</v>
      </c>
      <c r="T98" s="168">
        <f>S98*H98</f>
        <v>0</v>
      </c>
      <c r="AR98" s="22" t="s">
        <v>136</v>
      </c>
      <c r="AT98" s="22" t="s">
        <v>119</v>
      </c>
      <c r="AU98" s="22" t="s">
        <v>77</v>
      </c>
      <c r="AY98" s="22" t="s">
        <v>116</v>
      </c>
      <c r="BE98" s="169">
        <f>IF(N98="základní",J98,0)</f>
        <v>0</v>
      </c>
      <c r="BF98" s="169">
        <f>IF(N98="snížená",J98,0)</f>
        <v>0</v>
      </c>
      <c r="BG98" s="169">
        <f>IF(N98="zákl. přenesená",J98,0)</f>
        <v>0</v>
      </c>
      <c r="BH98" s="169">
        <f>IF(N98="sníž. přenesená",J98,0)</f>
        <v>0</v>
      </c>
      <c r="BI98" s="169">
        <f>IF(N98="nulová",J98,0)</f>
        <v>0</v>
      </c>
      <c r="BJ98" s="22" t="s">
        <v>74</v>
      </c>
      <c r="BK98" s="169">
        <f>ROUND(I98*H98,2)</f>
        <v>0</v>
      </c>
      <c r="BL98" s="22" t="s">
        <v>136</v>
      </c>
      <c r="BM98" s="22" t="s">
        <v>292</v>
      </c>
    </row>
    <row r="99" spans="2:65" s="11" customFormat="1" ht="12" x14ac:dyDescent="0.15">
      <c r="B99" s="173"/>
      <c r="D99" s="170" t="s">
        <v>127</v>
      </c>
      <c r="E99" s="174" t="s">
        <v>4</v>
      </c>
      <c r="F99" s="175" t="s">
        <v>293</v>
      </c>
      <c r="H99" s="176">
        <v>0.9</v>
      </c>
      <c r="I99" s="177"/>
      <c r="L99" s="173"/>
      <c r="M99" s="178"/>
      <c r="N99" s="179"/>
      <c r="O99" s="179"/>
      <c r="P99" s="179"/>
      <c r="Q99" s="179"/>
      <c r="R99" s="179"/>
      <c r="S99" s="179"/>
      <c r="T99" s="180"/>
      <c r="AT99" s="174" t="s">
        <v>127</v>
      </c>
      <c r="AU99" s="174" t="s">
        <v>77</v>
      </c>
      <c r="AV99" s="11" t="s">
        <v>77</v>
      </c>
      <c r="AW99" s="11" t="s">
        <v>42</v>
      </c>
      <c r="AX99" s="11" t="s">
        <v>74</v>
      </c>
      <c r="AY99" s="174" t="s">
        <v>116</v>
      </c>
    </row>
    <row r="100" spans="2:65" s="1" customFormat="1" ht="25.5" customHeight="1" x14ac:dyDescent="0.15">
      <c r="B100" s="157"/>
      <c r="C100" s="158" t="s">
        <v>150</v>
      </c>
      <c r="D100" s="158" t="s">
        <v>119</v>
      </c>
      <c r="E100" s="159" t="s">
        <v>294</v>
      </c>
      <c r="F100" s="160" t="s">
        <v>295</v>
      </c>
      <c r="G100" s="161" t="s">
        <v>194</v>
      </c>
      <c r="H100" s="162">
        <v>4.05</v>
      </c>
      <c r="I100" s="163"/>
      <c r="J100" s="164">
        <f>ROUND(I100*H100,2)</f>
        <v>0</v>
      </c>
      <c r="K100" s="160" t="s">
        <v>143</v>
      </c>
      <c r="L100" s="39"/>
      <c r="M100" s="165" t="s">
        <v>4</v>
      </c>
      <c r="N100" s="166" t="s">
        <v>50</v>
      </c>
      <c r="O100" s="40"/>
      <c r="P100" s="167">
        <f>O100*H100</f>
        <v>0</v>
      </c>
      <c r="Q100" s="167">
        <v>0</v>
      </c>
      <c r="R100" s="167">
        <f>Q100*H100</f>
        <v>0</v>
      </c>
      <c r="S100" s="167">
        <v>0</v>
      </c>
      <c r="T100" s="168">
        <f>S100*H100</f>
        <v>0</v>
      </c>
      <c r="AR100" s="22" t="s">
        <v>136</v>
      </c>
      <c r="AT100" s="22" t="s">
        <v>119</v>
      </c>
      <c r="AU100" s="22" t="s">
        <v>77</v>
      </c>
      <c r="AY100" s="22" t="s">
        <v>116</v>
      </c>
      <c r="BE100" s="169">
        <f>IF(N100="základní",J100,0)</f>
        <v>0</v>
      </c>
      <c r="BF100" s="169">
        <f>IF(N100="snížená",J100,0)</f>
        <v>0</v>
      </c>
      <c r="BG100" s="169">
        <f>IF(N100="zákl. přenesená",J100,0)</f>
        <v>0</v>
      </c>
      <c r="BH100" s="169">
        <f>IF(N100="sníž. přenesená",J100,0)</f>
        <v>0</v>
      </c>
      <c r="BI100" s="169">
        <f>IF(N100="nulová",J100,0)</f>
        <v>0</v>
      </c>
      <c r="BJ100" s="22" t="s">
        <v>74</v>
      </c>
      <c r="BK100" s="169">
        <f>ROUND(I100*H100,2)</f>
        <v>0</v>
      </c>
      <c r="BL100" s="22" t="s">
        <v>136</v>
      </c>
      <c r="BM100" s="22" t="s">
        <v>296</v>
      </c>
    </row>
    <row r="101" spans="2:65" s="11" customFormat="1" ht="12" x14ac:dyDescent="0.15">
      <c r="B101" s="173"/>
      <c r="D101" s="170" t="s">
        <v>127</v>
      </c>
      <c r="E101" s="174" t="s">
        <v>4</v>
      </c>
      <c r="F101" s="175" t="s">
        <v>297</v>
      </c>
      <c r="H101" s="176">
        <v>4.05</v>
      </c>
      <c r="I101" s="177"/>
      <c r="L101" s="173"/>
      <c r="M101" s="178"/>
      <c r="N101" s="179"/>
      <c r="O101" s="179"/>
      <c r="P101" s="179"/>
      <c r="Q101" s="179"/>
      <c r="R101" s="179"/>
      <c r="S101" s="179"/>
      <c r="T101" s="180"/>
      <c r="AT101" s="174" t="s">
        <v>127</v>
      </c>
      <c r="AU101" s="174" t="s">
        <v>77</v>
      </c>
      <c r="AV101" s="11" t="s">
        <v>77</v>
      </c>
      <c r="AW101" s="11" t="s">
        <v>42</v>
      </c>
      <c r="AX101" s="11" t="s">
        <v>74</v>
      </c>
      <c r="AY101" s="174" t="s">
        <v>116</v>
      </c>
    </row>
    <row r="102" spans="2:65" s="1" customFormat="1" ht="38.25" customHeight="1" x14ac:dyDescent="0.15">
      <c r="B102" s="157"/>
      <c r="C102" s="158" t="s">
        <v>154</v>
      </c>
      <c r="D102" s="158" t="s">
        <v>119</v>
      </c>
      <c r="E102" s="159" t="s">
        <v>192</v>
      </c>
      <c r="F102" s="160" t="s">
        <v>193</v>
      </c>
      <c r="G102" s="161" t="s">
        <v>194</v>
      </c>
      <c r="H102" s="162">
        <v>45.866</v>
      </c>
      <c r="I102" s="163"/>
      <c r="J102" s="164">
        <f>ROUND(I102*H102,2)</f>
        <v>0</v>
      </c>
      <c r="K102" s="160" t="s">
        <v>143</v>
      </c>
      <c r="L102" s="39"/>
      <c r="M102" s="165" t="s">
        <v>4</v>
      </c>
      <c r="N102" s="166" t="s">
        <v>50</v>
      </c>
      <c r="O102" s="40"/>
      <c r="P102" s="167">
        <f>O102*H102</f>
        <v>0</v>
      </c>
      <c r="Q102" s="167">
        <v>0</v>
      </c>
      <c r="R102" s="167">
        <f>Q102*H102</f>
        <v>0</v>
      </c>
      <c r="S102" s="167">
        <v>0</v>
      </c>
      <c r="T102" s="168">
        <f>S102*H102</f>
        <v>0</v>
      </c>
      <c r="AR102" s="22" t="s">
        <v>136</v>
      </c>
      <c r="AT102" s="22" t="s">
        <v>119</v>
      </c>
      <c r="AU102" s="22" t="s">
        <v>77</v>
      </c>
      <c r="AY102" s="22" t="s">
        <v>116</v>
      </c>
      <c r="BE102" s="169">
        <f>IF(N102="základní",J102,0)</f>
        <v>0</v>
      </c>
      <c r="BF102" s="169">
        <f>IF(N102="snížená",J102,0)</f>
        <v>0</v>
      </c>
      <c r="BG102" s="169">
        <f>IF(N102="zákl. přenesená",J102,0)</f>
        <v>0</v>
      </c>
      <c r="BH102" s="169">
        <f>IF(N102="sníž. přenesená",J102,0)</f>
        <v>0</v>
      </c>
      <c r="BI102" s="169">
        <f>IF(N102="nulová",J102,0)</f>
        <v>0</v>
      </c>
      <c r="BJ102" s="22" t="s">
        <v>74</v>
      </c>
      <c r="BK102" s="169">
        <f>ROUND(I102*H102,2)</f>
        <v>0</v>
      </c>
      <c r="BL102" s="22" t="s">
        <v>136</v>
      </c>
      <c r="BM102" s="22" t="s">
        <v>298</v>
      </c>
    </row>
    <row r="103" spans="2:65" s="11" customFormat="1" ht="12" x14ac:dyDescent="0.15">
      <c r="B103" s="173"/>
      <c r="D103" s="170" t="s">
        <v>127</v>
      </c>
      <c r="E103" s="174" t="s">
        <v>4</v>
      </c>
      <c r="F103" s="175" t="s">
        <v>299</v>
      </c>
      <c r="H103" s="176">
        <v>95.06</v>
      </c>
      <c r="I103" s="177"/>
      <c r="L103" s="173"/>
      <c r="M103" s="178"/>
      <c r="N103" s="179"/>
      <c r="O103" s="179"/>
      <c r="P103" s="179"/>
      <c r="Q103" s="179"/>
      <c r="R103" s="179"/>
      <c r="S103" s="179"/>
      <c r="T103" s="180"/>
      <c r="AT103" s="174" t="s">
        <v>127</v>
      </c>
      <c r="AU103" s="174" t="s">
        <v>77</v>
      </c>
      <c r="AV103" s="11" t="s">
        <v>77</v>
      </c>
      <c r="AW103" s="11" t="s">
        <v>42</v>
      </c>
      <c r="AX103" s="11" t="s">
        <v>66</v>
      </c>
      <c r="AY103" s="174" t="s">
        <v>116</v>
      </c>
    </row>
    <row r="104" spans="2:65" s="11" customFormat="1" ht="12" x14ac:dyDescent="0.15">
      <c r="B104" s="173"/>
      <c r="D104" s="170" t="s">
        <v>127</v>
      </c>
      <c r="E104" s="174" t="s">
        <v>4</v>
      </c>
      <c r="F104" s="175" t="s">
        <v>300</v>
      </c>
      <c r="H104" s="176">
        <v>-3.3290000000000002</v>
      </c>
      <c r="I104" s="177"/>
      <c r="L104" s="173"/>
      <c r="M104" s="178"/>
      <c r="N104" s="179"/>
      <c r="O104" s="179"/>
      <c r="P104" s="179"/>
      <c r="Q104" s="179"/>
      <c r="R104" s="179"/>
      <c r="S104" s="179"/>
      <c r="T104" s="180"/>
      <c r="AT104" s="174" t="s">
        <v>127</v>
      </c>
      <c r="AU104" s="174" t="s">
        <v>77</v>
      </c>
      <c r="AV104" s="11" t="s">
        <v>77</v>
      </c>
      <c r="AW104" s="11" t="s">
        <v>42</v>
      </c>
      <c r="AX104" s="11" t="s">
        <v>66</v>
      </c>
      <c r="AY104" s="174" t="s">
        <v>116</v>
      </c>
    </row>
    <row r="105" spans="2:65" s="12" customFormat="1" ht="12" x14ac:dyDescent="0.15">
      <c r="B105" s="184"/>
      <c r="D105" s="170" t="s">
        <v>127</v>
      </c>
      <c r="E105" s="185" t="s">
        <v>4</v>
      </c>
      <c r="F105" s="186" t="s">
        <v>195</v>
      </c>
      <c r="H105" s="187">
        <v>91.730999999999995</v>
      </c>
      <c r="I105" s="188"/>
      <c r="L105" s="184"/>
      <c r="M105" s="189"/>
      <c r="N105" s="190"/>
      <c r="O105" s="190"/>
      <c r="P105" s="190"/>
      <c r="Q105" s="190"/>
      <c r="R105" s="190"/>
      <c r="S105" s="190"/>
      <c r="T105" s="191"/>
      <c r="AT105" s="185" t="s">
        <v>127</v>
      </c>
      <c r="AU105" s="185" t="s">
        <v>77</v>
      </c>
      <c r="AV105" s="12" t="s">
        <v>132</v>
      </c>
      <c r="AW105" s="12" t="s">
        <v>42</v>
      </c>
      <c r="AX105" s="12" t="s">
        <v>66</v>
      </c>
      <c r="AY105" s="185" t="s">
        <v>116</v>
      </c>
    </row>
    <row r="106" spans="2:65" s="11" customFormat="1" ht="12" x14ac:dyDescent="0.15">
      <c r="B106" s="173"/>
      <c r="D106" s="170" t="s">
        <v>127</v>
      </c>
      <c r="E106" s="174" t="s">
        <v>4</v>
      </c>
      <c r="F106" s="175" t="s">
        <v>301</v>
      </c>
      <c r="H106" s="176">
        <v>45.866</v>
      </c>
      <c r="I106" s="177"/>
      <c r="L106" s="173"/>
      <c r="M106" s="178"/>
      <c r="N106" s="179"/>
      <c r="O106" s="179"/>
      <c r="P106" s="179"/>
      <c r="Q106" s="179"/>
      <c r="R106" s="179"/>
      <c r="S106" s="179"/>
      <c r="T106" s="180"/>
      <c r="AT106" s="174" t="s">
        <v>127</v>
      </c>
      <c r="AU106" s="174" t="s">
        <v>77</v>
      </c>
      <c r="AV106" s="11" t="s">
        <v>77</v>
      </c>
      <c r="AW106" s="11" t="s">
        <v>42</v>
      </c>
      <c r="AX106" s="11" t="s">
        <v>74</v>
      </c>
      <c r="AY106" s="174" t="s">
        <v>116</v>
      </c>
    </row>
    <row r="107" spans="2:65" s="1" customFormat="1" ht="38.25" customHeight="1" x14ac:dyDescent="0.15">
      <c r="B107" s="157"/>
      <c r="C107" s="158" t="s">
        <v>159</v>
      </c>
      <c r="D107" s="158" t="s">
        <v>119</v>
      </c>
      <c r="E107" s="159" t="s">
        <v>196</v>
      </c>
      <c r="F107" s="160" t="s">
        <v>197</v>
      </c>
      <c r="G107" s="161" t="s">
        <v>194</v>
      </c>
      <c r="H107" s="162">
        <v>9.173</v>
      </c>
      <c r="I107" s="163"/>
      <c r="J107" s="164">
        <f>ROUND(I107*H107,2)</f>
        <v>0</v>
      </c>
      <c r="K107" s="160" t="s">
        <v>143</v>
      </c>
      <c r="L107" s="39"/>
      <c r="M107" s="165" t="s">
        <v>4</v>
      </c>
      <c r="N107" s="166" t="s">
        <v>50</v>
      </c>
      <c r="O107" s="40"/>
      <c r="P107" s="167">
        <f>O107*H107</f>
        <v>0</v>
      </c>
      <c r="Q107" s="167">
        <v>0</v>
      </c>
      <c r="R107" s="167">
        <f>Q107*H107</f>
        <v>0</v>
      </c>
      <c r="S107" s="167">
        <v>0</v>
      </c>
      <c r="T107" s="168">
        <f>S107*H107</f>
        <v>0</v>
      </c>
      <c r="AR107" s="22" t="s">
        <v>136</v>
      </c>
      <c r="AT107" s="22" t="s">
        <v>119</v>
      </c>
      <c r="AU107" s="22" t="s">
        <v>77</v>
      </c>
      <c r="AY107" s="22" t="s">
        <v>116</v>
      </c>
      <c r="BE107" s="169">
        <f>IF(N107="základní",J107,0)</f>
        <v>0</v>
      </c>
      <c r="BF107" s="169">
        <f>IF(N107="snížená",J107,0)</f>
        <v>0</v>
      </c>
      <c r="BG107" s="169">
        <f>IF(N107="zákl. přenesená",J107,0)</f>
        <v>0</v>
      </c>
      <c r="BH107" s="169">
        <f>IF(N107="sníž. přenesená",J107,0)</f>
        <v>0</v>
      </c>
      <c r="BI107" s="169">
        <f>IF(N107="nulová",J107,0)</f>
        <v>0</v>
      </c>
      <c r="BJ107" s="22" t="s">
        <v>74</v>
      </c>
      <c r="BK107" s="169">
        <f>ROUND(I107*H107,2)</f>
        <v>0</v>
      </c>
      <c r="BL107" s="22" t="s">
        <v>136</v>
      </c>
      <c r="BM107" s="22" t="s">
        <v>302</v>
      </c>
    </row>
    <row r="108" spans="2:65" s="11" customFormat="1" ht="12" x14ac:dyDescent="0.15">
      <c r="B108" s="173"/>
      <c r="D108" s="170" t="s">
        <v>127</v>
      </c>
      <c r="E108" s="174" t="s">
        <v>4</v>
      </c>
      <c r="F108" s="175" t="s">
        <v>303</v>
      </c>
      <c r="H108" s="176">
        <v>9.173</v>
      </c>
      <c r="I108" s="177"/>
      <c r="L108" s="173"/>
      <c r="M108" s="178"/>
      <c r="N108" s="179"/>
      <c r="O108" s="179"/>
      <c r="P108" s="179"/>
      <c r="Q108" s="179"/>
      <c r="R108" s="179"/>
      <c r="S108" s="179"/>
      <c r="T108" s="180"/>
      <c r="AT108" s="174" t="s">
        <v>127</v>
      </c>
      <c r="AU108" s="174" t="s">
        <v>77</v>
      </c>
      <c r="AV108" s="11" t="s">
        <v>77</v>
      </c>
      <c r="AW108" s="11" t="s">
        <v>42</v>
      </c>
      <c r="AX108" s="11" t="s">
        <v>74</v>
      </c>
      <c r="AY108" s="174" t="s">
        <v>116</v>
      </c>
    </row>
    <row r="109" spans="2:65" s="1" customFormat="1" ht="38.25" customHeight="1" x14ac:dyDescent="0.15">
      <c r="B109" s="157"/>
      <c r="C109" s="158" t="s">
        <v>166</v>
      </c>
      <c r="D109" s="158" t="s">
        <v>119</v>
      </c>
      <c r="E109" s="159" t="s">
        <v>198</v>
      </c>
      <c r="F109" s="160" t="s">
        <v>199</v>
      </c>
      <c r="G109" s="161" t="s">
        <v>194</v>
      </c>
      <c r="H109" s="162">
        <v>45.866</v>
      </c>
      <c r="I109" s="163"/>
      <c r="J109" s="164">
        <f>ROUND(I109*H109,2)</f>
        <v>0</v>
      </c>
      <c r="K109" s="160" t="s">
        <v>143</v>
      </c>
      <c r="L109" s="39"/>
      <c r="M109" s="165" t="s">
        <v>4</v>
      </c>
      <c r="N109" s="166" t="s">
        <v>50</v>
      </c>
      <c r="O109" s="40"/>
      <c r="P109" s="167">
        <f>O109*H109</f>
        <v>0</v>
      </c>
      <c r="Q109" s="167">
        <v>0</v>
      </c>
      <c r="R109" s="167">
        <f>Q109*H109</f>
        <v>0</v>
      </c>
      <c r="S109" s="167">
        <v>0</v>
      </c>
      <c r="T109" s="168">
        <f>S109*H109</f>
        <v>0</v>
      </c>
      <c r="AR109" s="22" t="s">
        <v>136</v>
      </c>
      <c r="AT109" s="22" t="s">
        <v>119</v>
      </c>
      <c r="AU109" s="22" t="s">
        <v>77</v>
      </c>
      <c r="AY109" s="22" t="s">
        <v>116</v>
      </c>
      <c r="BE109" s="169">
        <f>IF(N109="základní",J109,0)</f>
        <v>0</v>
      </c>
      <c r="BF109" s="169">
        <f>IF(N109="snížená",J109,0)</f>
        <v>0</v>
      </c>
      <c r="BG109" s="169">
        <f>IF(N109="zákl. přenesená",J109,0)</f>
        <v>0</v>
      </c>
      <c r="BH109" s="169">
        <f>IF(N109="sníž. přenesená",J109,0)</f>
        <v>0</v>
      </c>
      <c r="BI109" s="169">
        <f>IF(N109="nulová",J109,0)</f>
        <v>0</v>
      </c>
      <c r="BJ109" s="22" t="s">
        <v>74</v>
      </c>
      <c r="BK109" s="169">
        <f>ROUND(I109*H109,2)</f>
        <v>0</v>
      </c>
      <c r="BL109" s="22" t="s">
        <v>136</v>
      </c>
      <c r="BM109" s="22" t="s">
        <v>304</v>
      </c>
    </row>
    <row r="110" spans="2:65" s="11" customFormat="1" ht="12" x14ac:dyDescent="0.15">
      <c r="B110" s="173"/>
      <c r="D110" s="170" t="s">
        <v>127</v>
      </c>
      <c r="E110" s="174" t="s">
        <v>4</v>
      </c>
      <c r="F110" s="175" t="s">
        <v>299</v>
      </c>
      <c r="H110" s="176">
        <v>95.06</v>
      </c>
      <c r="I110" s="177"/>
      <c r="L110" s="173"/>
      <c r="M110" s="178"/>
      <c r="N110" s="179"/>
      <c r="O110" s="179"/>
      <c r="P110" s="179"/>
      <c r="Q110" s="179"/>
      <c r="R110" s="179"/>
      <c r="S110" s="179"/>
      <c r="T110" s="180"/>
      <c r="AT110" s="174" t="s">
        <v>127</v>
      </c>
      <c r="AU110" s="174" t="s">
        <v>77</v>
      </c>
      <c r="AV110" s="11" t="s">
        <v>77</v>
      </c>
      <c r="AW110" s="11" t="s">
        <v>42</v>
      </c>
      <c r="AX110" s="11" t="s">
        <v>66</v>
      </c>
      <c r="AY110" s="174" t="s">
        <v>116</v>
      </c>
    </row>
    <row r="111" spans="2:65" s="11" customFormat="1" ht="12" x14ac:dyDescent="0.15">
      <c r="B111" s="173"/>
      <c r="D111" s="170" t="s">
        <v>127</v>
      </c>
      <c r="E111" s="174" t="s">
        <v>4</v>
      </c>
      <c r="F111" s="175" t="s">
        <v>300</v>
      </c>
      <c r="H111" s="176">
        <v>-3.3290000000000002</v>
      </c>
      <c r="I111" s="177"/>
      <c r="L111" s="173"/>
      <c r="M111" s="178"/>
      <c r="N111" s="179"/>
      <c r="O111" s="179"/>
      <c r="P111" s="179"/>
      <c r="Q111" s="179"/>
      <c r="R111" s="179"/>
      <c r="S111" s="179"/>
      <c r="T111" s="180"/>
      <c r="AT111" s="174" t="s">
        <v>127</v>
      </c>
      <c r="AU111" s="174" t="s">
        <v>77</v>
      </c>
      <c r="AV111" s="11" t="s">
        <v>77</v>
      </c>
      <c r="AW111" s="11" t="s">
        <v>42</v>
      </c>
      <c r="AX111" s="11" t="s">
        <v>66</v>
      </c>
      <c r="AY111" s="174" t="s">
        <v>116</v>
      </c>
    </row>
    <row r="112" spans="2:65" s="12" customFormat="1" ht="12" x14ac:dyDescent="0.15">
      <c r="B112" s="184"/>
      <c r="D112" s="170" t="s">
        <v>127</v>
      </c>
      <c r="E112" s="185" t="s">
        <v>4</v>
      </c>
      <c r="F112" s="186" t="s">
        <v>195</v>
      </c>
      <c r="H112" s="187">
        <v>91.730999999999995</v>
      </c>
      <c r="I112" s="188"/>
      <c r="L112" s="184"/>
      <c r="M112" s="189"/>
      <c r="N112" s="190"/>
      <c r="O112" s="190"/>
      <c r="P112" s="190"/>
      <c r="Q112" s="190"/>
      <c r="R112" s="190"/>
      <c r="S112" s="190"/>
      <c r="T112" s="191"/>
      <c r="AT112" s="185" t="s">
        <v>127</v>
      </c>
      <c r="AU112" s="185" t="s">
        <v>77</v>
      </c>
      <c r="AV112" s="12" t="s">
        <v>132</v>
      </c>
      <c r="AW112" s="12" t="s">
        <v>42</v>
      </c>
      <c r="AX112" s="12" t="s">
        <v>66</v>
      </c>
      <c r="AY112" s="185" t="s">
        <v>116</v>
      </c>
    </row>
    <row r="113" spans="2:65" s="11" customFormat="1" ht="12" x14ac:dyDescent="0.15">
      <c r="B113" s="173"/>
      <c r="D113" s="170" t="s">
        <v>127</v>
      </c>
      <c r="E113" s="174" t="s">
        <v>4</v>
      </c>
      <c r="F113" s="175" t="s">
        <v>305</v>
      </c>
      <c r="H113" s="176">
        <v>45.866</v>
      </c>
      <c r="I113" s="177"/>
      <c r="L113" s="173"/>
      <c r="M113" s="178"/>
      <c r="N113" s="179"/>
      <c r="O113" s="179"/>
      <c r="P113" s="179"/>
      <c r="Q113" s="179"/>
      <c r="R113" s="179"/>
      <c r="S113" s="179"/>
      <c r="T113" s="180"/>
      <c r="AT113" s="174" t="s">
        <v>127</v>
      </c>
      <c r="AU113" s="174" t="s">
        <v>77</v>
      </c>
      <c r="AV113" s="11" t="s">
        <v>77</v>
      </c>
      <c r="AW113" s="11" t="s">
        <v>42</v>
      </c>
      <c r="AX113" s="11" t="s">
        <v>74</v>
      </c>
      <c r="AY113" s="174" t="s">
        <v>116</v>
      </c>
    </row>
    <row r="114" spans="2:65" s="1" customFormat="1" ht="38.25" customHeight="1" x14ac:dyDescent="0.15">
      <c r="B114" s="157"/>
      <c r="C114" s="158" t="s">
        <v>172</v>
      </c>
      <c r="D114" s="158" t="s">
        <v>119</v>
      </c>
      <c r="E114" s="159" t="s">
        <v>200</v>
      </c>
      <c r="F114" s="160" t="s">
        <v>201</v>
      </c>
      <c r="G114" s="161" t="s">
        <v>194</v>
      </c>
      <c r="H114" s="162">
        <v>9.173</v>
      </c>
      <c r="I114" s="163"/>
      <c r="J114" s="164">
        <f>ROUND(I114*H114,2)</f>
        <v>0</v>
      </c>
      <c r="K114" s="160" t="s">
        <v>143</v>
      </c>
      <c r="L114" s="39"/>
      <c r="M114" s="165" t="s">
        <v>4</v>
      </c>
      <c r="N114" s="166" t="s">
        <v>50</v>
      </c>
      <c r="O114" s="40"/>
      <c r="P114" s="167">
        <f>O114*H114</f>
        <v>0</v>
      </c>
      <c r="Q114" s="167">
        <v>0</v>
      </c>
      <c r="R114" s="167">
        <f>Q114*H114</f>
        <v>0</v>
      </c>
      <c r="S114" s="167">
        <v>0</v>
      </c>
      <c r="T114" s="168">
        <f>S114*H114</f>
        <v>0</v>
      </c>
      <c r="AR114" s="22" t="s">
        <v>136</v>
      </c>
      <c r="AT114" s="22" t="s">
        <v>119</v>
      </c>
      <c r="AU114" s="22" t="s">
        <v>77</v>
      </c>
      <c r="AY114" s="22" t="s">
        <v>116</v>
      </c>
      <c r="BE114" s="169">
        <f>IF(N114="základní",J114,0)</f>
        <v>0</v>
      </c>
      <c r="BF114" s="169">
        <f>IF(N114="snížená",J114,0)</f>
        <v>0</v>
      </c>
      <c r="BG114" s="169">
        <f>IF(N114="zákl. přenesená",J114,0)</f>
        <v>0</v>
      </c>
      <c r="BH114" s="169">
        <f>IF(N114="sníž. přenesená",J114,0)</f>
        <v>0</v>
      </c>
      <c r="BI114" s="169">
        <f>IF(N114="nulová",J114,0)</f>
        <v>0</v>
      </c>
      <c r="BJ114" s="22" t="s">
        <v>74</v>
      </c>
      <c r="BK114" s="169">
        <f>ROUND(I114*H114,2)</f>
        <v>0</v>
      </c>
      <c r="BL114" s="22" t="s">
        <v>136</v>
      </c>
      <c r="BM114" s="22" t="s">
        <v>306</v>
      </c>
    </row>
    <row r="115" spans="2:65" s="11" customFormat="1" ht="12" x14ac:dyDescent="0.15">
      <c r="B115" s="173"/>
      <c r="D115" s="170" t="s">
        <v>127</v>
      </c>
      <c r="E115" s="174" t="s">
        <v>4</v>
      </c>
      <c r="F115" s="175" t="s">
        <v>303</v>
      </c>
      <c r="H115" s="176">
        <v>9.173</v>
      </c>
      <c r="I115" s="177"/>
      <c r="L115" s="173"/>
      <c r="M115" s="178"/>
      <c r="N115" s="179"/>
      <c r="O115" s="179"/>
      <c r="P115" s="179"/>
      <c r="Q115" s="179"/>
      <c r="R115" s="179"/>
      <c r="S115" s="179"/>
      <c r="T115" s="180"/>
      <c r="AT115" s="174" t="s">
        <v>127</v>
      </c>
      <c r="AU115" s="174" t="s">
        <v>77</v>
      </c>
      <c r="AV115" s="11" t="s">
        <v>77</v>
      </c>
      <c r="AW115" s="11" t="s">
        <v>42</v>
      </c>
      <c r="AX115" s="11" t="s">
        <v>74</v>
      </c>
      <c r="AY115" s="174" t="s">
        <v>116</v>
      </c>
    </row>
    <row r="116" spans="2:65" s="1" customFormat="1" ht="25.5" customHeight="1" x14ac:dyDescent="0.15">
      <c r="B116" s="157"/>
      <c r="C116" s="158" t="s">
        <v>212</v>
      </c>
      <c r="D116" s="158" t="s">
        <v>119</v>
      </c>
      <c r="E116" s="159" t="s">
        <v>307</v>
      </c>
      <c r="F116" s="160" t="s">
        <v>308</v>
      </c>
      <c r="G116" s="161" t="s">
        <v>202</v>
      </c>
      <c r="H116" s="162">
        <v>90</v>
      </c>
      <c r="I116" s="163"/>
      <c r="J116" s="164">
        <f>ROUND(I116*H116,2)</f>
        <v>0</v>
      </c>
      <c r="K116" s="160" t="s">
        <v>143</v>
      </c>
      <c r="L116" s="39"/>
      <c r="M116" s="165" t="s">
        <v>4</v>
      </c>
      <c r="N116" s="166" t="s">
        <v>50</v>
      </c>
      <c r="O116" s="40"/>
      <c r="P116" s="167">
        <f>O116*H116</f>
        <v>0</v>
      </c>
      <c r="Q116" s="167">
        <v>0</v>
      </c>
      <c r="R116" s="167">
        <f>Q116*H116</f>
        <v>0</v>
      </c>
      <c r="S116" s="167">
        <v>0</v>
      </c>
      <c r="T116" s="168">
        <f>S116*H116</f>
        <v>0</v>
      </c>
      <c r="AR116" s="22" t="s">
        <v>136</v>
      </c>
      <c r="AT116" s="22" t="s">
        <v>119</v>
      </c>
      <c r="AU116" s="22" t="s">
        <v>77</v>
      </c>
      <c r="AY116" s="22" t="s">
        <v>116</v>
      </c>
      <c r="BE116" s="169">
        <f>IF(N116="základní",J116,0)</f>
        <v>0</v>
      </c>
      <c r="BF116" s="169">
        <f>IF(N116="snížená",J116,0)</f>
        <v>0</v>
      </c>
      <c r="BG116" s="169">
        <f>IF(N116="zákl. přenesená",J116,0)</f>
        <v>0</v>
      </c>
      <c r="BH116" s="169">
        <f>IF(N116="sníž. přenesená",J116,0)</f>
        <v>0</v>
      </c>
      <c r="BI116" s="169">
        <f>IF(N116="nulová",J116,0)</f>
        <v>0</v>
      </c>
      <c r="BJ116" s="22" t="s">
        <v>74</v>
      </c>
      <c r="BK116" s="169">
        <f>ROUND(I116*H116,2)</f>
        <v>0</v>
      </c>
      <c r="BL116" s="22" t="s">
        <v>136</v>
      </c>
      <c r="BM116" s="22" t="s">
        <v>309</v>
      </c>
    </row>
    <row r="117" spans="2:65" s="11" customFormat="1" ht="12" x14ac:dyDescent="0.15">
      <c r="B117" s="173"/>
      <c r="D117" s="170" t="s">
        <v>127</v>
      </c>
      <c r="E117" s="174" t="s">
        <v>4</v>
      </c>
      <c r="F117" s="175" t="s">
        <v>310</v>
      </c>
      <c r="H117" s="176">
        <v>90</v>
      </c>
      <c r="I117" s="177"/>
      <c r="L117" s="173"/>
      <c r="M117" s="178"/>
      <c r="N117" s="179"/>
      <c r="O117" s="179"/>
      <c r="P117" s="179"/>
      <c r="Q117" s="179"/>
      <c r="R117" s="179"/>
      <c r="S117" s="179"/>
      <c r="T117" s="180"/>
      <c r="AT117" s="174" t="s">
        <v>127</v>
      </c>
      <c r="AU117" s="174" t="s">
        <v>77</v>
      </c>
      <c r="AV117" s="11" t="s">
        <v>77</v>
      </c>
      <c r="AW117" s="11" t="s">
        <v>42</v>
      </c>
      <c r="AX117" s="11" t="s">
        <v>74</v>
      </c>
      <c r="AY117" s="174" t="s">
        <v>116</v>
      </c>
    </row>
    <row r="118" spans="2:65" s="1" customFormat="1" ht="25.5" customHeight="1" x14ac:dyDescent="0.15">
      <c r="B118" s="157"/>
      <c r="C118" s="192" t="s">
        <v>215</v>
      </c>
      <c r="D118" s="192" t="s">
        <v>203</v>
      </c>
      <c r="E118" s="193" t="s">
        <v>311</v>
      </c>
      <c r="F118" s="194" t="s">
        <v>312</v>
      </c>
      <c r="G118" s="195" t="s">
        <v>202</v>
      </c>
      <c r="H118" s="196">
        <v>92.7</v>
      </c>
      <c r="I118" s="197"/>
      <c r="J118" s="198">
        <f>ROUND(I118*H118,2)</f>
        <v>0</v>
      </c>
      <c r="K118" s="194" t="s">
        <v>143</v>
      </c>
      <c r="L118" s="199"/>
      <c r="M118" s="200" t="s">
        <v>4</v>
      </c>
      <c r="N118" s="201" t="s">
        <v>50</v>
      </c>
      <c r="O118" s="40"/>
      <c r="P118" s="167">
        <f>O118*H118</f>
        <v>0</v>
      </c>
      <c r="Q118" s="167">
        <v>1.7590000000000001E-2</v>
      </c>
      <c r="R118" s="167">
        <f>Q118*H118</f>
        <v>1.6305930000000002</v>
      </c>
      <c r="S118" s="167">
        <v>0</v>
      </c>
      <c r="T118" s="168">
        <f>S118*H118</f>
        <v>0</v>
      </c>
      <c r="AR118" s="22" t="s">
        <v>154</v>
      </c>
      <c r="AT118" s="22" t="s">
        <v>203</v>
      </c>
      <c r="AU118" s="22" t="s">
        <v>77</v>
      </c>
      <c r="AY118" s="22" t="s">
        <v>116</v>
      </c>
      <c r="BE118" s="169">
        <f>IF(N118="základní",J118,0)</f>
        <v>0</v>
      </c>
      <c r="BF118" s="169">
        <f>IF(N118="snížená",J118,0)</f>
        <v>0</v>
      </c>
      <c r="BG118" s="169">
        <f>IF(N118="zákl. přenesená",J118,0)</f>
        <v>0</v>
      </c>
      <c r="BH118" s="169">
        <f>IF(N118="sníž. přenesená",J118,0)</f>
        <v>0</v>
      </c>
      <c r="BI118" s="169">
        <f>IF(N118="nulová",J118,0)</f>
        <v>0</v>
      </c>
      <c r="BJ118" s="22" t="s">
        <v>74</v>
      </c>
      <c r="BK118" s="169">
        <f>ROUND(I118*H118,2)</f>
        <v>0</v>
      </c>
      <c r="BL118" s="22" t="s">
        <v>136</v>
      </c>
      <c r="BM118" s="22" t="s">
        <v>313</v>
      </c>
    </row>
    <row r="119" spans="2:65" s="11" customFormat="1" ht="12" x14ac:dyDescent="0.15">
      <c r="B119" s="173"/>
      <c r="D119" s="170" t="s">
        <v>127</v>
      </c>
      <c r="E119" s="174" t="s">
        <v>4</v>
      </c>
      <c r="F119" s="175" t="s">
        <v>314</v>
      </c>
      <c r="H119" s="176">
        <v>92.7</v>
      </c>
      <c r="I119" s="177"/>
      <c r="L119" s="173"/>
      <c r="M119" s="178"/>
      <c r="N119" s="179"/>
      <c r="O119" s="179"/>
      <c r="P119" s="179"/>
      <c r="Q119" s="179"/>
      <c r="R119" s="179"/>
      <c r="S119" s="179"/>
      <c r="T119" s="180"/>
      <c r="AT119" s="174" t="s">
        <v>127</v>
      </c>
      <c r="AU119" s="174" t="s">
        <v>77</v>
      </c>
      <c r="AV119" s="11" t="s">
        <v>77</v>
      </c>
      <c r="AW119" s="11" t="s">
        <v>42</v>
      </c>
      <c r="AX119" s="11" t="s">
        <v>74</v>
      </c>
      <c r="AY119" s="174" t="s">
        <v>116</v>
      </c>
    </row>
    <row r="120" spans="2:65" s="1" customFormat="1" ht="25.5" customHeight="1" x14ac:dyDescent="0.15">
      <c r="B120" s="157"/>
      <c r="C120" s="158" t="s">
        <v>219</v>
      </c>
      <c r="D120" s="158" t="s">
        <v>119</v>
      </c>
      <c r="E120" s="159" t="s">
        <v>204</v>
      </c>
      <c r="F120" s="160" t="s">
        <v>205</v>
      </c>
      <c r="G120" s="161" t="s">
        <v>206</v>
      </c>
      <c r="H120" s="162">
        <v>183.94</v>
      </c>
      <c r="I120" s="163"/>
      <c r="J120" s="164">
        <f>ROUND(I120*H120,2)</f>
        <v>0</v>
      </c>
      <c r="K120" s="160" t="s">
        <v>143</v>
      </c>
      <c r="L120" s="39"/>
      <c r="M120" s="165" t="s">
        <v>4</v>
      </c>
      <c r="N120" s="166" t="s">
        <v>50</v>
      </c>
      <c r="O120" s="40"/>
      <c r="P120" s="167">
        <f>O120*H120</f>
        <v>0</v>
      </c>
      <c r="Q120" s="167">
        <v>8.4000000000000003E-4</v>
      </c>
      <c r="R120" s="167">
        <f>Q120*H120</f>
        <v>0.1545096</v>
      </c>
      <c r="S120" s="167">
        <v>0</v>
      </c>
      <c r="T120" s="168">
        <f>S120*H120</f>
        <v>0</v>
      </c>
      <c r="AR120" s="22" t="s">
        <v>136</v>
      </c>
      <c r="AT120" s="22" t="s">
        <v>119</v>
      </c>
      <c r="AU120" s="22" t="s">
        <v>77</v>
      </c>
      <c r="AY120" s="22" t="s">
        <v>116</v>
      </c>
      <c r="BE120" s="169">
        <f>IF(N120="základní",J120,0)</f>
        <v>0</v>
      </c>
      <c r="BF120" s="169">
        <f>IF(N120="snížená",J120,0)</f>
        <v>0</v>
      </c>
      <c r="BG120" s="169">
        <f>IF(N120="zákl. přenesená",J120,0)</f>
        <v>0</v>
      </c>
      <c r="BH120" s="169">
        <f>IF(N120="sníž. přenesená",J120,0)</f>
        <v>0</v>
      </c>
      <c r="BI120" s="169">
        <f>IF(N120="nulová",J120,0)</f>
        <v>0</v>
      </c>
      <c r="BJ120" s="22" t="s">
        <v>74</v>
      </c>
      <c r="BK120" s="169">
        <f>ROUND(I120*H120,2)</f>
        <v>0</v>
      </c>
      <c r="BL120" s="22" t="s">
        <v>136</v>
      </c>
      <c r="BM120" s="22" t="s">
        <v>315</v>
      </c>
    </row>
    <row r="121" spans="2:65" s="11" customFormat="1" ht="12" x14ac:dyDescent="0.15">
      <c r="B121" s="173"/>
      <c r="D121" s="170" t="s">
        <v>127</v>
      </c>
      <c r="E121" s="174" t="s">
        <v>4</v>
      </c>
      <c r="F121" s="175" t="s">
        <v>316</v>
      </c>
      <c r="H121" s="176">
        <v>183.94</v>
      </c>
      <c r="I121" s="177"/>
      <c r="L121" s="173"/>
      <c r="M121" s="178"/>
      <c r="N121" s="179"/>
      <c r="O121" s="179"/>
      <c r="P121" s="179"/>
      <c r="Q121" s="179"/>
      <c r="R121" s="179"/>
      <c r="S121" s="179"/>
      <c r="T121" s="180"/>
      <c r="AT121" s="174" t="s">
        <v>127</v>
      </c>
      <c r="AU121" s="174" t="s">
        <v>77</v>
      </c>
      <c r="AV121" s="11" t="s">
        <v>77</v>
      </c>
      <c r="AW121" s="11" t="s">
        <v>42</v>
      </c>
      <c r="AX121" s="11" t="s">
        <v>74</v>
      </c>
      <c r="AY121" s="174" t="s">
        <v>116</v>
      </c>
    </row>
    <row r="122" spans="2:65" s="1" customFormat="1" ht="25.5" customHeight="1" x14ac:dyDescent="0.15">
      <c r="B122" s="157"/>
      <c r="C122" s="158" t="s">
        <v>10</v>
      </c>
      <c r="D122" s="158" t="s">
        <v>119</v>
      </c>
      <c r="E122" s="159" t="s">
        <v>207</v>
      </c>
      <c r="F122" s="160" t="s">
        <v>208</v>
      </c>
      <c r="G122" s="161" t="s">
        <v>206</v>
      </c>
      <c r="H122" s="162">
        <v>183.94</v>
      </c>
      <c r="I122" s="163"/>
      <c r="J122" s="164">
        <f>ROUND(I122*H122,2)</f>
        <v>0</v>
      </c>
      <c r="K122" s="160" t="s">
        <v>143</v>
      </c>
      <c r="L122" s="39"/>
      <c r="M122" s="165" t="s">
        <v>4</v>
      </c>
      <c r="N122" s="166" t="s">
        <v>50</v>
      </c>
      <c r="O122" s="40"/>
      <c r="P122" s="167">
        <f>O122*H122</f>
        <v>0</v>
      </c>
      <c r="Q122" s="167">
        <v>0</v>
      </c>
      <c r="R122" s="167">
        <f>Q122*H122</f>
        <v>0</v>
      </c>
      <c r="S122" s="167">
        <v>0</v>
      </c>
      <c r="T122" s="168">
        <f>S122*H122</f>
        <v>0</v>
      </c>
      <c r="AR122" s="22" t="s">
        <v>136</v>
      </c>
      <c r="AT122" s="22" t="s">
        <v>119</v>
      </c>
      <c r="AU122" s="22" t="s">
        <v>77</v>
      </c>
      <c r="AY122" s="22" t="s">
        <v>116</v>
      </c>
      <c r="BE122" s="169">
        <f>IF(N122="základní",J122,0)</f>
        <v>0</v>
      </c>
      <c r="BF122" s="169">
        <f>IF(N122="snížená",J122,0)</f>
        <v>0</v>
      </c>
      <c r="BG122" s="169">
        <f>IF(N122="zákl. přenesená",J122,0)</f>
        <v>0</v>
      </c>
      <c r="BH122" s="169">
        <f>IF(N122="sníž. přenesená",J122,0)</f>
        <v>0</v>
      </c>
      <c r="BI122" s="169">
        <f>IF(N122="nulová",J122,0)</f>
        <v>0</v>
      </c>
      <c r="BJ122" s="22" t="s">
        <v>74</v>
      </c>
      <c r="BK122" s="169">
        <f>ROUND(I122*H122,2)</f>
        <v>0</v>
      </c>
      <c r="BL122" s="22" t="s">
        <v>136</v>
      </c>
      <c r="BM122" s="22" t="s">
        <v>317</v>
      </c>
    </row>
    <row r="123" spans="2:65" s="11" customFormat="1" ht="12" x14ac:dyDescent="0.15">
      <c r="B123" s="173"/>
      <c r="D123" s="170" t="s">
        <v>127</v>
      </c>
      <c r="E123" s="174" t="s">
        <v>4</v>
      </c>
      <c r="F123" s="175" t="s">
        <v>316</v>
      </c>
      <c r="H123" s="176">
        <v>183.94</v>
      </c>
      <c r="I123" s="177"/>
      <c r="L123" s="173"/>
      <c r="M123" s="178"/>
      <c r="N123" s="179"/>
      <c r="O123" s="179"/>
      <c r="P123" s="179"/>
      <c r="Q123" s="179"/>
      <c r="R123" s="179"/>
      <c r="S123" s="179"/>
      <c r="T123" s="180"/>
      <c r="AT123" s="174" t="s">
        <v>127</v>
      </c>
      <c r="AU123" s="174" t="s">
        <v>77</v>
      </c>
      <c r="AV123" s="11" t="s">
        <v>77</v>
      </c>
      <c r="AW123" s="11" t="s">
        <v>42</v>
      </c>
      <c r="AX123" s="11" t="s">
        <v>74</v>
      </c>
      <c r="AY123" s="174" t="s">
        <v>116</v>
      </c>
    </row>
    <row r="124" spans="2:65" s="1" customFormat="1" ht="38.25" customHeight="1" x14ac:dyDescent="0.15">
      <c r="B124" s="157"/>
      <c r="C124" s="158" t="s">
        <v>224</v>
      </c>
      <c r="D124" s="158" t="s">
        <v>119</v>
      </c>
      <c r="E124" s="159" t="s">
        <v>209</v>
      </c>
      <c r="F124" s="160" t="s">
        <v>210</v>
      </c>
      <c r="G124" s="161" t="s">
        <v>194</v>
      </c>
      <c r="H124" s="162">
        <v>91.730999999999995</v>
      </c>
      <c r="I124" s="163"/>
      <c r="J124" s="164">
        <f>ROUND(I124*H124,2)</f>
        <v>0</v>
      </c>
      <c r="K124" s="160" t="s">
        <v>143</v>
      </c>
      <c r="L124" s="39"/>
      <c r="M124" s="165" t="s">
        <v>4</v>
      </c>
      <c r="N124" s="166" t="s">
        <v>50</v>
      </c>
      <c r="O124" s="40"/>
      <c r="P124" s="167">
        <f>O124*H124</f>
        <v>0</v>
      </c>
      <c r="Q124" s="167">
        <v>0</v>
      </c>
      <c r="R124" s="167">
        <f>Q124*H124</f>
        <v>0</v>
      </c>
      <c r="S124" s="167">
        <v>0</v>
      </c>
      <c r="T124" s="168">
        <f>S124*H124</f>
        <v>0</v>
      </c>
      <c r="AR124" s="22" t="s">
        <v>136</v>
      </c>
      <c r="AT124" s="22" t="s">
        <v>119</v>
      </c>
      <c r="AU124" s="22" t="s">
        <v>77</v>
      </c>
      <c r="AY124" s="22" t="s">
        <v>116</v>
      </c>
      <c r="BE124" s="169">
        <f>IF(N124="základní",J124,0)</f>
        <v>0</v>
      </c>
      <c r="BF124" s="169">
        <f>IF(N124="snížená",J124,0)</f>
        <v>0</v>
      </c>
      <c r="BG124" s="169">
        <f>IF(N124="zákl. přenesená",J124,0)</f>
        <v>0</v>
      </c>
      <c r="BH124" s="169">
        <f>IF(N124="sníž. přenesená",J124,0)</f>
        <v>0</v>
      </c>
      <c r="BI124" s="169">
        <f>IF(N124="nulová",J124,0)</f>
        <v>0</v>
      </c>
      <c r="BJ124" s="22" t="s">
        <v>74</v>
      </c>
      <c r="BK124" s="169">
        <f>ROUND(I124*H124,2)</f>
        <v>0</v>
      </c>
      <c r="BL124" s="22" t="s">
        <v>136</v>
      </c>
      <c r="BM124" s="22" t="s">
        <v>318</v>
      </c>
    </row>
    <row r="125" spans="2:65" s="11" customFormat="1" ht="12" x14ac:dyDescent="0.15">
      <c r="B125" s="173"/>
      <c r="D125" s="170" t="s">
        <v>127</v>
      </c>
      <c r="E125" s="174" t="s">
        <v>4</v>
      </c>
      <c r="F125" s="175" t="s">
        <v>299</v>
      </c>
      <c r="H125" s="176">
        <v>95.06</v>
      </c>
      <c r="I125" s="177"/>
      <c r="L125" s="173"/>
      <c r="M125" s="178"/>
      <c r="N125" s="179"/>
      <c r="O125" s="179"/>
      <c r="P125" s="179"/>
      <c r="Q125" s="179"/>
      <c r="R125" s="179"/>
      <c r="S125" s="179"/>
      <c r="T125" s="180"/>
      <c r="AT125" s="174" t="s">
        <v>127</v>
      </c>
      <c r="AU125" s="174" t="s">
        <v>77</v>
      </c>
      <c r="AV125" s="11" t="s">
        <v>77</v>
      </c>
      <c r="AW125" s="11" t="s">
        <v>42</v>
      </c>
      <c r="AX125" s="11" t="s">
        <v>66</v>
      </c>
      <c r="AY125" s="174" t="s">
        <v>116</v>
      </c>
    </row>
    <row r="126" spans="2:65" s="11" customFormat="1" ht="12" x14ac:dyDescent="0.15">
      <c r="B126" s="173"/>
      <c r="D126" s="170" t="s">
        <v>127</v>
      </c>
      <c r="E126" s="174" t="s">
        <v>4</v>
      </c>
      <c r="F126" s="175" t="s">
        <v>300</v>
      </c>
      <c r="H126" s="176">
        <v>-3.3290000000000002</v>
      </c>
      <c r="I126" s="177"/>
      <c r="L126" s="173"/>
      <c r="M126" s="178"/>
      <c r="N126" s="179"/>
      <c r="O126" s="179"/>
      <c r="P126" s="179"/>
      <c r="Q126" s="179"/>
      <c r="R126" s="179"/>
      <c r="S126" s="179"/>
      <c r="T126" s="180"/>
      <c r="AT126" s="174" t="s">
        <v>127</v>
      </c>
      <c r="AU126" s="174" t="s">
        <v>77</v>
      </c>
      <c r="AV126" s="11" t="s">
        <v>77</v>
      </c>
      <c r="AW126" s="11" t="s">
        <v>42</v>
      </c>
      <c r="AX126" s="11" t="s">
        <v>66</v>
      </c>
      <c r="AY126" s="174" t="s">
        <v>116</v>
      </c>
    </row>
    <row r="127" spans="2:65" s="12" customFormat="1" ht="12" x14ac:dyDescent="0.15">
      <c r="B127" s="184"/>
      <c r="D127" s="170" t="s">
        <v>127</v>
      </c>
      <c r="E127" s="185" t="s">
        <v>4</v>
      </c>
      <c r="F127" s="186" t="s">
        <v>195</v>
      </c>
      <c r="H127" s="187">
        <v>91.730999999999995</v>
      </c>
      <c r="I127" s="188"/>
      <c r="L127" s="184"/>
      <c r="M127" s="189"/>
      <c r="N127" s="190"/>
      <c r="O127" s="190"/>
      <c r="P127" s="190"/>
      <c r="Q127" s="190"/>
      <c r="R127" s="190"/>
      <c r="S127" s="190"/>
      <c r="T127" s="191"/>
      <c r="AT127" s="185" t="s">
        <v>127</v>
      </c>
      <c r="AU127" s="185" t="s">
        <v>77</v>
      </c>
      <c r="AV127" s="12" t="s">
        <v>132</v>
      </c>
      <c r="AW127" s="12" t="s">
        <v>42</v>
      </c>
      <c r="AX127" s="12" t="s">
        <v>74</v>
      </c>
      <c r="AY127" s="185" t="s">
        <v>116</v>
      </c>
    </row>
    <row r="128" spans="2:65" s="1" customFormat="1" ht="38.25" customHeight="1" x14ac:dyDescent="0.15">
      <c r="B128" s="157"/>
      <c r="C128" s="158" t="s">
        <v>225</v>
      </c>
      <c r="D128" s="158" t="s">
        <v>119</v>
      </c>
      <c r="E128" s="159" t="s">
        <v>319</v>
      </c>
      <c r="F128" s="160" t="s">
        <v>320</v>
      </c>
      <c r="G128" s="161" t="s">
        <v>194</v>
      </c>
      <c r="H128" s="162">
        <v>28.815999999999999</v>
      </c>
      <c r="I128" s="163"/>
      <c r="J128" s="164">
        <f>ROUND(I128*H128,2)</f>
        <v>0</v>
      </c>
      <c r="K128" s="160" t="s">
        <v>143</v>
      </c>
      <c r="L128" s="39"/>
      <c r="M128" s="165" t="s">
        <v>4</v>
      </c>
      <c r="N128" s="166" t="s">
        <v>50</v>
      </c>
      <c r="O128" s="40"/>
      <c r="P128" s="167">
        <f>O128*H128</f>
        <v>0</v>
      </c>
      <c r="Q128" s="167">
        <v>0</v>
      </c>
      <c r="R128" s="167">
        <f>Q128*H128</f>
        <v>0</v>
      </c>
      <c r="S128" s="167">
        <v>0</v>
      </c>
      <c r="T128" s="168">
        <f>S128*H128</f>
        <v>0</v>
      </c>
      <c r="AR128" s="22" t="s">
        <v>136</v>
      </c>
      <c r="AT128" s="22" t="s">
        <v>119</v>
      </c>
      <c r="AU128" s="22" t="s">
        <v>77</v>
      </c>
      <c r="AY128" s="22" t="s">
        <v>116</v>
      </c>
      <c r="BE128" s="169">
        <f>IF(N128="základní",J128,0)</f>
        <v>0</v>
      </c>
      <c r="BF128" s="169">
        <f>IF(N128="snížená",J128,0)</f>
        <v>0</v>
      </c>
      <c r="BG128" s="169">
        <f>IF(N128="zákl. přenesená",J128,0)</f>
        <v>0</v>
      </c>
      <c r="BH128" s="169">
        <f>IF(N128="sníž. přenesená",J128,0)</f>
        <v>0</v>
      </c>
      <c r="BI128" s="169">
        <f>IF(N128="nulová",J128,0)</f>
        <v>0</v>
      </c>
      <c r="BJ128" s="22" t="s">
        <v>74</v>
      </c>
      <c r="BK128" s="169">
        <f>ROUND(I128*H128,2)</f>
        <v>0</v>
      </c>
      <c r="BL128" s="22" t="s">
        <v>136</v>
      </c>
      <c r="BM128" s="22" t="s">
        <v>321</v>
      </c>
    </row>
    <row r="129" spans="2:65" s="11" customFormat="1" ht="12" x14ac:dyDescent="0.15">
      <c r="B129" s="173"/>
      <c r="D129" s="170" t="s">
        <v>127</v>
      </c>
      <c r="E129" s="174" t="s">
        <v>4</v>
      </c>
      <c r="F129" s="175" t="s">
        <v>322</v>
      </c>
      <c r="H129" s="176">
        <v>28.815999999999999</v>
      </c>
      <c r="I129" s="177"/>
      <c r="L129" s="173"/>
      <c r="M129" s="178"/>
      <c r="N129" s="179"/>
      <c r="O129" s="179"/>
      <c r="P129" s="179"/>
      <c r="Q129" s="179"/>
      <c r="R129" s="179"/>
      <c r="S129" s="179"/>
      <c r="T129" s="180"/>
      <c r="AT129" s="174" t="s">
        <v>127</v>
      </c>
      <c r="AU129" s="174" t="s">
        <v>77</v>
      </c>
      <c r="AV129" s="11" t="s">
        <v>77</v>
      </c>
      <c r="AW129" s="11" t="s">
        <v>42</v>
      </c>
      <c r="AX129" s="11" t="s">
        <v>74</v>
      </c>
      <c r="AY129" s="174" t="s">
        <v>116</v>
      </c>
    </row>
    <row r="130" spans="2:65" s="1" customFormat="1" ht="16.5" customHeight="1" x14ac:dyDescent="0.15">
      <c r="B130" s="157"/>
      <c r="C130" s="158" t="s">
        <v>227</v>
      </c>
      <c r="D130" s="158" t="s">
        <v>119</v>
      </c>
      <c r="E130" s="159" t="s">
        <v>323</v>
      </c>
      <c r="F130" s="160" t="s">
        <v>324</v>
      </c>
      <c r="G130" s="161" t="s">
        <v>194</v>
      </c>
      <c r="H130" s="162">
        <v>28.815999999999999</v>
      </c>
      <c r="I130" s="163"/>
      <c r="J130" s="164">
        <f>ROUND(I130*H130,2)</f>
        <v>0</v>
      </c>
      <c r="K130" s="160" t="s">
        <v>143</v>
      </c>
      <c r="L130" s="39"/>
      <c r="M130" s="165" t="s">
        <v>4</v>
      </c>
      <c r="N130" s="166" t="s">
        <v>50</v>
      </c>
      <c r="O130" s="40"/>
      <c r="P130" s="167">
        <f>O130*H130</f>
        <v>0</v>
      </c>
      <c r="Q130" s="167">
        <v>0</v>
      </c>
      <c r="R130" s="167">
        <f>Q130*H130</f>
        <v>0</v>
      </c>
      <c r="S130" s="167">
        <v>0</v>
      </c>
      <c r="T130" s="168">
        <f>S130*H130</f>
        <v>0</v>
      </c>
      <c r="AR130" s="22" t="s">
        <v>136</v>
      </c>
      <c r="AT130" s="22" t="s">
        <v>119</v>
      </c>
      <c r="AU130" s="22" t="s">
        <v>77</v>
      </c>
      <c r="AY130" s="22" t="s">
        <v>116</v>
      </c>
      <c r="BE130" s="169">
        <f>IF(N130="základní",J130,0)</f>
        <v>0</v>
      </c>
      <c r="BF130" s="169">
        <f>IF(N130="snížená",J130,0)</f>
        <v>0</v>
      </c>
      <c r="BG130" s="169">
        <f>IF(N130="zákl. přenesená",J130,0)</f>
        <v>0</v>
      </c>
      <c r="BH130" s="169">
        <f>IF(N130="sníž. přenesená",J130,0)</f>
        <v>0</v>
      </c>
      <c r="BI130" s="169">
        <f>IF(N130="nulová",J130,0)</f>
        <v>0</v>
      </c>
      <c r="BJ130" s="22" t="s">
        <v>74</v>
      </c>
      <c r="BK130" s="169">
        <f>ROUND(I130*H130,2)</f>
        <v>0</v>
      </c>
      <c r="BL130" s="22" t="s">
        <v>136</v>
      </c>
      <c r="BM130" s="22" t="s">
        <v>325</v>
      </c>
    </row>
    <row r="131" spans="2:65" s="11" customFormat="1" ht="12" x14ac:dyDescent="0.15">
      <c r="B131" s="173"/>
      <c r="D131" s="170" t="s">
        <v>127</v>
      </c>
      <c r="E131" s="174" t="s">
        <v>4</v>
      </c>
      <c r="F131" s="175" t="s">
        <v>326</v>
      </c>
      <c r="H131" s="176">
        <v>28.815999999999999</v>
      </c>
      <c r="I131" s="177"/>
      <c r="L131" s="173"/>
      <c r="M131" s="178"/>
      <c r="N131" s="179"/>
      <c r="O131" s="179"/>
      <c r="P131" s="179"/>
      <c r="Q131" s="179"/>
      <c r="R131" s="179"/>
      <c r="S131" s="179"/>
      <c r="T131" s="180"/>
      <c r="AT131" s="174" t="s">
        <v>127</v>
      </c>
      <c r="AU131" s="174" t="s">
        <v>77</v>
      </c>
      <c r="AV131" s="11" t="s">
        <v>77</v>
      </c>
      <c r="AW131" s="11" t="s">
        <v>42</v>
      </c>
      <c r="AX131" s="11" t="s">
        <v>74</v>
      </c>
      <c r="AY131" s="174" t="s">
        <v>116</v>
      </c>
    </row>
    <row r="132" spans="2:65" s="1" customFormat="1" ht="25.5" customHeight="1" x14ac:dyDescent="0.15">
      <c r="B132" s="157"/>
      <c r="C132" s="158" t="s">
        <v>228</v>
      </c>
      <c r="D132" s="158" t="s">
        <v>119</v>
      </c>
      <c r="E132" s="159" t="s">
        <v>327</v>
      </c>
      <c r="F132" s="160" t="s">
        <v>328</v>
      </c>
      <c r="G132" s="161" t="s">
        <v>267</v>
      </c>
      <c r="H132" s="162">
        <v>57.631999999999998</v>
      </c>
      <c r="I132" s="163"/>
      <c r="J132" s="164">
        <f>ROUND(I132*H132,2)</f>
        <v>0</v>
      </c>
      <c r="K132" s="160" t="s">
        <v>143</v>
      </c>
      <c r="L132" s="39"/>
      <c r="M132" s="165" t="s">
        <v>4</v>
      </c>
      <c r="N132" s="166" t="s">
        <v>50</v>
      </c>
      <c r="O132" s="40"/>
      <c r="P132" s="167">
        <f>O132*H132</f>
        <v>0</v>
      </c>
      <c r="Q132" s="167">
        <v>0</v>
      </c>
      <c r="R132" s="167">
        <f>Q132*H132</f>
        <v>0</v>
      </c>
      <c r="S132" s="167">
        <v>0</v>
      </c>
      <c r="T132" s="168">
        <f>S132*H132</f>
        <v>0</v>
      </c>
      <c r="AR132" s="22" t="s">
        <v>136</v>
      </c>
      <c r="AT132" s="22" t="s">
        <v>119</v>
      </c>
      <c r="AU132" s="22" t="s">
        <v>77</v>
      </c>
      <c r="AY132" s="22" t="s">
        <v>116</v>
      </c>
      <c r="BE132" s="169">
        <f>IF(N132="základní",J132,0)</f>
        <v>0</v>
      </c>
      <c r="BF132" s="169">
        <f>IF(N132="snížená",J132,0)</f>
        <v>0</v>
      </c>
      <c r="BG132" s="169">
        <f>IF(N132="zákl. přenesená",J132,0)</f>
        <v>0</v>
      </c>
      <c r="BH132" s="169">
        <f>IF(N132="sníž. přenesená",J132,0)</f>
        <v>0</v>
      </c>
      <c r="BI132" s="169">
        <f>IF(N132="nulová",J132,0)</f>
        <v>0</v>
      </c>
      <c r="BJ132" s="22" t="s">
        <v>74</v>
      </c>
      <c r="BK132" s="169">
        <f>ROUND(I132*H132,2)</f>
        <v>0</v>
      </c>
      <c r="BL132" s="22" t="s">
        <v>136</v>
      </c>
      <c r="BM132" s="22" t="s">
        <v>329</v>
      </c>
    </row>
    <row r="133" spans="2:65" s="11" customFormat="1" ht="12" x14ac:dyDescent="0.15">
      <c r="B133" s="173"/>
      <c r="D133" s="170" t="s">
        <v>127</v>
      </c>
      <c r="E133" s="174" t="s">
        <v>4</v>
      </c>
      <c r="F133" s="175" t="s">
        <v>330</v>
      </c>
      <c r="H133" s="176">
        <v>57.631999999999998</v>
      </c>
      <c r="I133" s="177"/>
      <c r="L133" s="173"/>
      <c r="M133" s="178"/>
      <c r="N133" s="179"/>
      <c r="O133" s="179"/>
      <c r="P133" s="179"/>
      <c r="Q133" s="179"/>
      <c r="R133" s="179"/>
      <c r="S133" s="179"/>
      <c r="T133" s="180"/>
      <c r="AT133" s="174" t="s">
        <v>127</v>
      </c>
      <c r="AU133" s="174" t="s">
        <v>77</v>
      </c>
      <c r="AV133" s="11" t="s">
        <v>77</v>
      </c>
      <c r="AW133" s="11" t="s">
        <v>42</v>
      </c>
      <c r="AX133" s="11" t="s">
        <v>74</v>
      </c>
      <c r="AY133" s="174" t="s">
        <v>116</v>
      </c>
    </row>
    <row r="134" spans="2:65" s="1" customFormat="1" ht="25.5" customHeight="1" x14ac:dyDescent="0.15">
      <c r="B134" s="157"/>
      <c r="C134" s="158" t="s">
        <v>229</v>
      </c>
      <c r="D134" s="158" t="s">
        <v>119</v>
      </c>
      <c r="E134" s="159" t="s">
        <v>213</v>
      </c>
      <c r="F134" s="160" t="s">
        <v>214</v>
      </c>
      <c r="G134" s="161" t="s">
        <v>194</v>
      </c>
      <c r="H134" s="162">
        <v>62.914999999999999</v>
      </c>
      <c r="I134" s="163"/>
      <c r="J134" s="164">
        <f>ROUND(I134*H134,2)</f>
        <v>0</v>
      </c>
      <c r="K134" s="160" t="s">
        <v>143</v>
      </c>
      <c r="L134" s="39"/>
      <c r="M134" s="165" t="s">
        <v>4</v>
      </c>
      <c r="N134" s="166" t="s">
        <v>50</v>
      </c>
      <c r="O134" s="40"/>
      <c r="P134" s="167">
        <f>O134*H134</f>
        <v>0</v>
      </c>
      <c r="Q134" s="167">
        <v>0</v>
      </c>
      <c r="R134" s="167">
        <f>Q134*H134</f>
        <v>0</v>
      </c>
      <c r="S134" s="167">
        <v>0</v>
      </c>
      <c r="T134" s="168">
        <f>S134*H134</f>
        <v>0</v>
      </c>
      <c r="AR134" s="22" t="s">
        <v>136</v>
      </c>
      <c r="AT134" s="22" t="s">
        <v>119</v>
      </c>
      <c r="AU134" s="22" t="s">
        <v>77</v>
      </c>
      <c r="AY134" s="22" t="s">
        <v>116</v>
      </c>
      <c r="BE134" s="169">
        <f>IF(N134="základní",J134,0)</f>
        <v>0</v>
      </c>
      <c r="BF134" s="169">
        <f>IF(N134="snížená",J134,0)</f>
        <v>0</v>
      </c>
      <c r="BG134" s="169">
        <f>IF(N134="zákl. přenesená",J134,0)</f>
        <v>0</v>
      </c>
      <c r="BH134" s="169">
        <f>IF(N134="sníž. přenesená",J134,0)</f>
        <v>0</v>
      </c>
      <c r="BI134" s="169">
        <f>IF(N134="nulová",J134,0)</f>
        <v>0</v>
      </c>
      <c r="BJ134" s="22" t="s">
        <v>74</v>
      </c>
      <c r="BK134" s="169">
        <f>ROUND(I134*H134,2)</f>
        <v>0</v>
      </c>
      <c r="BL134" s="22" t="s">
        <v>136</v>
      </c>
      <c r="BM134" s="22" t="s">
        <v>331</v>
      </c>
    </row>
    <row r="135" spans="2:65" s="11" customFormat="1" ht="12" x14ac:dyDescent="0.15">
      <c r="B135" s="173"/>
      <c r="D135" s="170" t="s">
        <v>127</v>
      </c>
      <c r="E135" s="174" t="s">
        <v>4</v>
      </c>
      <c r="F135" s="175" t="s">
        <v>299</v>
      </c>
      <c r="H135" s="176">
        <v>95.06</v>
      </c>
      <c r="I135" s="177"/>
      <c r="L135" s="173"/>
      <c r="M135" s="178"/>
      <c r="N135" s="179"/>
      <c r="O135" s="179"/>
      <c r="P135" s="179"/>
      <c r="Q135" s="179"/>
      <c r="R135" s="179"/>
      <c r="S135" s="179"/>
      <c r="T135" s="180"/>
      <c r="AT135" s="174" t="s">
        <v>127</v>
      </c>
      <c r="AU135" s="174" t="s">
        <v>77</v>
      </c>
      <c r="AV135" s="11" t="s">
        <v>77</v>
      </c>
      <c r="AW135" s="11" t="s">
        <v>42</v>
      </c>
      <c r="AX135" s="11" t="s">
        <v>66</v>
      </c>
      <c r="AY135" s="174" t="s">
        <v>116</v>
      </c>
    </row>
    <row r="136" spans="2:65" s="11" customFormat="1" ht="12" x14ac:dyDescent="0.15">
      <c r="B136" s="173"/>
      <c r="D136" s="170" t="s">
        <v>127</v>
      </c>
      <c r="E136" s="174" t="s">
        <v>4</v>
      </c>
      <c r="F136" s="175" t="s">
        <v>332</v>
      </c>
      <c r="H136" s="176">
        <v>-7.67</v>
      </c>
      <c r="I136" s="177"/>
      <c r="L136" s="173"/>
      <c r="M136" s="178"/>
      <c r="N136" s="179"/>
      <c r="O136" s="179"/>
      <c r="P136" s="179"/>
      <c r="Q136" s="179"/>
      <c r="R136" s="179"/>
      <c r="S136" s="179"/>
      <c r="T136" s="180"/>
      <c r="AT136" s="174" t="s">
        <v>127</v>
      </c>
      <c r="AU136" s="174" t="s">
        <v>77</v>
      </c>
      <c r="AV136" s="11" t="s">
        <v>77</v>
      </c>
      <c r="AW136" s="11" t="s">
        <v>42</v>
      </c>
      <c r="AX136" s="11" t="s">
        <v>66</v>
      </c>
      <c r="AY136" s="174" t="s">
        <v>116</v>
      </c>
    </row>
    <row r="137" spans="2:65" s="11" customFormat="1" ht="12" x14ac:dyDescent="0.15">
      <c r="B137" s="173"/>
      <c r="D137" s="170" t="s">
        <v>127</v>
      </c>
      <c r="E137" s="174" t="s">
        <v>4</v>
      </c>
      <c r="F137" s="175" t="s">
        <v>333</v>
      </c>
      <c r="H137" s="176">
        <v>-19.899999999999999</v>
      </c>
      <c r="I137" s="177"/>
      <c r="L137" s="173"/>
      <c r="M137" s="178"/>
      <c r="N137" s="179"/>
      <c r="O137" s="179"/>
      <c r="P137" s="179"/>
      <c r="Q137" s="179"/>
      <c r="R137" s="179"/>
      <c r="S137" s="179"/>
      <c r="T137" s="180"/>
      <c r="AT137" s="174" t="s">
        <v>127</v>
      </c>
      <c r="AU137" s="174" t="s">
        <v>77</v>
      </c>
      <c r="AV137" s="11" t="s">
        <v>77</v>
      </c>
      <c r="AW137" s="11" t="s">
        <v>42</v>
      </c>
      <c r="AX137" s="11" t="s">
        <v>66</v>
      </c>
      <c r="AY137" s="174" t="s">
        <v>116</v>
      </c>
    </row>
    <row r="138" spans="2:65" s="11" customFormat="1" ht="12" x14ac:dyDescent="0.15">
      <c r="B138" s="173"/>
      <c r="D138" s="170" t="s">
        <v>127</v>
      </c>
      <c r="E138" s="174" t="s">
        <v>4</v>
      </c>
      <c r="F138" s="175" t="s">
        <v>334</v>
      </c>
      <c r="H138" s="176">
        <v>-4.5750000000000002</v>
      </c>
      <c r="I138" s="177"/>
      <c r="L138" s="173"/>
      <c r="M138" s="178"/>
      <c r="N138" s="179"/>
      <c r="O138" s="179"/>
      <c r="P138" s="179"/>
      <c r="Q138" s="179"/>
      <c r="R138" s="179"/>
      <c r="S138" s="179"/>
      <c r="T138" s="180"/>
      <c r="AT138" s="174" t="s">
        <v>127</v>
      </c>
      <c r="AU138" s="174" t="s">
        <v>77</v>
      </c>
      <c r="AV138" s="11" t="s">
        <v>77</v>
      </c>
      <c r="AW138" s="11" t="s">
        <v>42</v>
      </c>
      <c r="AX138" s="11" t="s">
        <v>66</v>
      </c>
      <c r="AY138" s="174" t="s">
        <v>116</v>
      </c>
    </row>
    <row r="139" spans="2:65" s="13" customFormat="1" ht="12" x14ac:dyDescent="0.15">
      <c r="B139" s="202"/>
      <c r="D139" s="170" t="s">
        <v>127</v>
      </c>
      <c r="E139" s="203" t="s">
        <v>4</v>
      </c>
      <c r="F139" s="204" t="s">
        <v>211</v>
      </c>
      <c r="H139" s="205">
        <v>62.914999999999999</v>
      </c>
      <c r="I139" s="206"/>
      <c r="L139" s="202"/>
      <c r="M139" s="207"/>
      <c r="N139" s="208"/>
      <c r="O139" s="208"/>
      <c r="P139" s="208"/>
      <c r="Q139" s="208"/>
      <c r="R139" s="208"/>
      <c r="S139" s="208"/>
      <c r="T139" s="209"/>
      <c r="AT139" s="203" t="s">
        <v>127</v>
      </c>
      <c r="AU139" s="203" t="s">
        <v>77</v>
      </c>
      <c r="AV139" s="13" t="s">
        <v>136</v>
      </c>
      <c r="AW139" s="13" t="s">
        <v>42</v>
      </c>
      <c r="AX139" s="13" t="s">
        <v>74</v>
      </c>
      <c r="AY139" s="203" t="s">
        <v>116</v>
      </c>
    </row>
    <row r="140" spans="2:65" s="1" customFormat="1" ht="38.25" customHeight="1" x14ac:dyDescent="0.15">
      <c r="B140" s="157"/>
      <c r="C140" s="158" t="s">
        <v>9</v>
      </c>
      <c r="D140" s="158" t="s">
        <v>119</v>
      </c>
      <c r="E140" s="159" t="s">
        <v>216</v>
      </c>
      <c r="F140" s="160" t="s">
        <v>217</v>
      </c>
      <c r="G140" s="161" t="s">
        <v>194</v>
      </c>
      <c r="H140" s="162">
        <v>15.42</v>
      </c>
      <c r="I140" s="163"/>
      <c r="J140" s="164">
        <f>ROUND(I140*H140,2)</f>
        <v>0</v>
      </c>
      <c r="K140" s="160" t="s">
        <v>143</v>
      </c>
      <c r="L140" s="39"/>
      <c r="M140" s="165" t="s">
        <v>4</v>
      </c>
      <c r="N140" s="166" t="s">
        <v>50</v>
      </c>
      <c r="O140" s="40"/>
      <c r="P140" s="167">
        <f>O140*H140</f>
        <v>0</v>
      </c>
      <c r="Q140" s="167">
        <v>0</v>
      </c>
      <c r="R140" s="167">
        <f>Q140*H140</f>
        <v>0</v>
      </c>
      <c r="S140" s="167">
        <v>0</v>
      </c>
      <c r="T140" s="168">
        <f>S140*H140</f>
        <v>0</v>
      </c>
      <c r="AR140" s="22" t="s">
        <v>136</v>
      </c>
      <c r="AT140" s="22" t="s">
        <v>119</v>
      </c>
      <c r="AU140" s="22" t="s">
        <v>77</v>
      </c>
      <c r="AY140" s="22" t="s">
        <v>116</v>
      </c>
      <c r="BE140" s="169">
        <f>IF(N140="základní",J140,0)</f>
        <v>0</v>
      </c>
      <c r="BF140" s="169">
        <f>IF(N140="snížená",J140,0)</f>
        <v>0</v>
      </c>
      <c r="BG140" s="169">
        <f>IF(N140="zákl. přenesená",J140,0)</f>
        <v>0</v>
      </c>
      <c r="BH140" s="169">
        <f>IF(N140="sníž. přenesená",J140,0)</f>
        <v>0</v>
      </c>
      <c r="BI140" s="169">
        <f>IF(N140="nulová",J140,0)</f>
        <v>0</v>
      </c>
      <c r="BJ140" s="22" t="s">
        <v>74</v>
      </c>
      <c r="BK140" s="169">
        <f>ROUND(I140*H140,2)</f>
        <v>0</v>
      </c>
      <c r="BL140" s="22" t="s">
        <v>136</v>
      </c>
      <c r="BM140" s="22" t="s">
        <v>335</v>
      </c>
    </row>
    <row r="141" spans="2:65" s="11" customFormat="1" ht="12" x14ac:dyDescent="0.15">
      <c r="B141" s="173"/>
      <c r="D141" s="170" t="s">
        <v>127</v>
      </c>
      <c r="E141" s="174" t="s">
        <v>4</v>
      </c>
      <c r="F141" s="175" t="s">
        <v>336</v>
      </c>
      <c r="H141" s="176">
        <v>15.42</v>
      </c>
      <c r="I141" s="177"/>
      <c r="L141" s="173"/>
      <c r="M141" s="178"/>
      <c r="N141" s="179"/>
      <c r="O141" s="179"/>
      <c r="P141" s="179"/>
      <c r="Q141" s="179"/>
      <c r="R141" s="179"/>
      <c r="S141" s="179"/>
      <c r="T141" s="180"/>
      <c r="AT141" s="174" t="s">
        <v>127</v>
      </c>
      <c r="AU141" s="174" t="s">
        <v>77</v>
      </c>
      <c r="AV141" s="11" t="s">
        <v>77</v>
      </c>
      <c r="AW141" s="11" t="s">
        <v>42</v>
      </c>
      <c r="AX141" s="11" t="s">
        <v>66</v>
      </c>
      <c r="AY141" s="174" t="s">
        <v>116</v>
      </c>
    </row>
    <row r="142" spans="2:65" s="13" customFormat="1" ht="12" x14ac:dyDescent="0.15">
      <c r="B142" s="202"/>
      <c r="D142" s="170" t="s">
        <v>127</v>
      </c>
      <c r="E142" s="203" t="s">
        <v>4</v>
      </c>
      <c r="F142" s="204" t="s">
        <v>211</v>
      </c>
      <c r="H142" s="205">
        <v>15.42</v>
      </c>
      <c r="I142" s="206"/>
      <c r="L142" s="202"/>
      <c r="M142" s="207"/>
      <c r="N142" s="208"/>
      <c r="O142" s="208"/>
      <c r="P142" s="208"/>
      <c r="Q142" s="208"/>
      <c r="R142" s="208"/>
      <c r="S142" s="208"/>
      <c r="T142" s="209"/>
      <c r="AT142" s="203" t="s">
        <v>127</v>
      </c>
      <c r="AU142" s="203" t="s">
        <v>77</v>
      </c>
      <c r="AV142" s="13" t="s">
        <v>136</v>
      </c>
      <c r="AW142" s="13" t="s">
        <v>42</v>
      </c>
      <c r="AX142" s="13" t="s">
        <v>74</v>
      </c>
      <c r="AY142" s="203" t="s">
        <v>116</v>
      </c>
    </row>
    <row r="143" spans="2:65" s="1" customFormat="1" ht="16.5" customHeight="1" x14ac:dyDescent="0.15">
      <c r="B143" s="157"/>
      <c r="C143" s="192" t="s">
        <v>21</v>
      </c>
      <c r="D143" s="192" t="s">
        <v>203</v>
      </c>
      <c r="E143" s="193" t="s">
        <v>337</v>
      </c>
      <c r="F143" s="194" t="s">
        <v>338</v>
      </c>
      <c r="G143" s="195" t="s">
        <v>267</v>
      </c>
      <c r="H143" s="196">
        <v>25.751000000000001</v>
      </c>
      <c r="I143" s="197"/>
      <c r="J143" s="198">
        <f>ROUND(I143*H143,2)</f>
        <v>0</v>
      </c>
      <c r="K143" s="194" t="s">
        <v>143</v>
      </c>
      <c r="L143" s="199"/>
      <c r="M143" s="200" t="s">
        <v>4</v>
      </c>
      <c r="N143" s="201" t="s">
        <v>50</v>
      </c>
      <c r="O143" s="40"/>
      <c r="P143" s="167">
        <f>O143*H143</f>
        <v>0</v>
      </c>
      <c r="Q143" s="167">
        <v>1</v>
      </c>
      <c r="R143" s="167">
        <f>Q143*H143</f>
        <v>25.751000000000001</v>
      </c>
      <c r="S143" s="167">
        <v>0</v>
      </c>
      <c r="T143" s="168">
        <f>S143*H143</f>
        <v>0</v>
      </c>
      <c r="AR143" s="22" t="s">
        <v>154</v>
      </c>
      <c r="AT143" s="22" t="s">
        <v>203</v>
      </c>
      <c r="AU143" s="22" t="s">
        <v>77</v>
      </c>
      <c r="AY143" s="22" t="s">
        <v>116</v>
      </c>
      <c r="BE143" s="169">
        <f>IF(N143="základní",J143,0)</f>
        <v>0</v>
      </c>
      <c r="BF143" s="169">
        <f>IF(N143="snížená",J143,0)</f>
        <v>0</v>
      </c>
      <c r="BG143" s="169">
        <f>IF(N143="zákl. přenesená",J143,0)</f>
        <v>0</v>
      </c>
      <c r="BH143" s="169">
        <f>IF(N143="sníž. přenesená",J143,0)</f>
        <v>0</v>
      </c>
      <c r="BI143" s="169">
        <f>IF(N143="nulová",J143,0)</f>
        <v>0</v>
      </c>
      <c r="BJ143" s="22" t="s">
        <v>74</v>
      </c>
      <c r="BK143" s="169">
        <f>ROUND(I143*H143,2)</f>
        <v>0</v>
      </c>
      <c r="BL143" s="22" t="s">
        <v>136</v>
      </c>
      <c r="BM143" s="22" t="s">
        <v>339</v>
      </c>
    </row>
    <row r="144" spans="2:65" s="11" customFormat="1" ht="12" x14ac:dyDescent="0.15">
      <c r="B144" s="173"/>
      <c r="D144" s="170" t="s">
        <v>127</v>
      </c>
      <c r="E144" s="174" t="s">
        <v>4</v>
      </c>
      <c r="F144" s="175" t="s">
        <v>340</v>
      </c>
      <c r="H144" s="176">
        <v>25.751000000000001</v>
      </c>
      <c r="I144" s="177"/>
      <c r="L144" s="173"/>
      <c r="M144" s="178"/>
      <c r="N144" s="179"/>
      <c r="O144" s="179"/>
      <c r="P144" s="179"/>
      <c r="Q144" s="179"/>
      <c r="R144" s="179"/>
      <c r="S144" s="179"/>
      <c r="T144" s="180"/>
      <c r="AT144" s="174" t="s">
        <v>127</v>
      </c>
      <c r="AU144" s="174" t="s">
        <v>77</v>
      </c>
      <c r="AV144" s="11" t="s">
        <v>77</v>
      </c>
      <c r="AW144" s="11" t="s">
        <v>42</v>
      </c>
      <c r="AX144" s="11" t="s">
        <v>74</v>
      </c>
      <c r="AY144" s="174" t="s">
        <v>116</v>
      </c>
    </row>
    <row r="145" spans="2:65" s="10" customFormat="1" ht="29.75" customHeight="1" x14ac:dyDescent="0.15">
      <c r="B145" s="144"/>
      <c r="D145" s="145" t="s">
        <v>65</v>
      </c>
      <c r="E145" s="155" t="s">
        <v>132</v>
      </c>
      <c r="F145" s="155" t="s">
        <v>218</v>
      </c>
      <c r="I145" s="147"/>
      <c r="J145" s="156">
        <f>BK145</f>
        <v>0</v>
      </c>
      <c r="L145" s="144"/>
      <c r="M145" s="149"/>
      <c r="N145" s="150"/>
      <c r="O145" s="150"/>
      <c r="P145" s="151">
        <f>SUM(P146:P147)</f>
        <v>0</v>
      </c>
      <c r="Q145" s="150"/>
      <c r="R145" s="151">
        <f>SUM(R146:R147)</f>
        <v>0</v>
      </c>
      <c r="S145" s="150"/>
      <c r="T145" s="152">
        <f>SUM(T146:T147)</f>
        <v>0</v>
      </c>
      <c r="AR145" s="145" t="s">
        <v>74</v>
      </c>
      <c r="AT145" s="153" t="s">
        <v>65</v>
      </c>
      <c r="AU145" s="153" t="s">
        <v>74</v>
      </c>
      <c r="AY145" s="145" t="s">
        <v>116</v>
      </c>
      <c r="BK145" s="154">
        <f>SUM(BK146:BK147)</f>
        <v>0</v>
      </c>
    </row>
    <row r="146" spans="2:65" s="1" customFormat="1" ht="16.5" customHeight="1" x14ac:dyDescent="0.15">
      <c r="B146" s="157"/>
      <c r="C146" s="158" t="s">
        <v>232</v>
      </c>
      <c r="D146" s="158" t="s">
        <v>119</v>
      </c>
      <c r="E146" s="159" t="s">
        <v>341</v>
      </c>
      <c r="F146" s="160" t="s">
        <v>342</v>
      </c>
      <c r="G146" s="161" t="s">
        <v>202</v>
      </c>
      <c r="H146" s="162">
        <v>140.83000000000001</v>
      </c>
      <c r="I146" s="163"/>
      <c r="J146" s="164">
        <f>ROUND(I146*H146,2)</f>
        <v>0</v>
      </c>
      <c r="K146" s="160" t="s">
        <v>143</v>
      </c>
      <c r="L146" s="39"/>
      <c r="M146" s="165" t="s">
        <v>4</v>
      </c>
      <c r="N146" s="166" t="s">
        <v>50</v>
      </c>
      <c r="O146" s="40"/>
      <c r="P146" s="167">
        <f>O146*H146</f>
        <v>0</v>
      </c>
      <c r="Q146" s="167">
        <v>0</v>
      </c>
      <c r="R146" s="167">
        <f>Q146*H146</f>
        <v>0</v>
      </c>
      <c r="S146" s="167">
        <v>0</v>
      </c>
      <c r="T146" s="168">
        <f>S146*H146</f>
        <v>0</v>
      </c>
      <c r="AR146" s="22" t="s">
        <v>136</v>
      </c>
      <c r="AT146" s="22" t="s">
        <v>119</v>
      </c>
      <c r="AU146" s="22" t="s">
        <v>77</v>
      </c>
      <c r="AY146" s="22" t="s">
        <v>116</v>
      </c>
      <c r="BE146" s="169">
        <f>IF(N146="základní",J146,0)</f>
        <v>0</v>
      </c>
      <c r="BF146" s="169">
        <f>IF(N146="snížená",J146,0)</f>
        <v>0</v>
      </c>
      <c r="BG146" s="169">
        <f>IF(N146="zákl. přenesená",J146,0)</f>
        <v>0</v>
      </c>
      <c r="BH146" s="169">
        <f>IF(N146="sníž. přenesená",J146,0)</f>
        <v>0</v>
      </c>
      <c r="BI146" s="169">
        <f>IF(N146="nulová",J146,0)</f>
        <v>0</v>
      </c>
      <c r="BJ146" s="22" t="s">
        <v>74</v>
      </c>
      <c r="BK146" s="169">
        <f>ROUND(I146*H146,2)</f>
        <v>0</v>
      </c>
      <c r="BL146" s="22" t="s">
        <v>136</v>
      </c>
      <c r="BM146" s="22" t="s">
        <v>343</v>
      </c>
    </row>
    <row r="147" spans="2:65" s="11" customFormat="1" ht="12" x14ac:dyDescent="0.15">
      <c r="B147" s="173"/>
      <c r="D147" s="170" t="s">
        <v>127</v>
      </c>
      <c r="E147" s="174" t="s">
        <v>4</v>
      </c>
      <c r="F147" s="175" t="s">
        <v>344</v>
      </c>
      <c r="H147" s="176">
        <v>140.83000000000001</v>
      </c>
      <c r="I147" s="177"/>
      <c r="L147" s="173"/>
      <c r="M147" s="178"/>
      <c r="N147" s="179"/>
      <c r="O147" s="179"/>
      <c r="P147" s="179"/>
      <c r="Q147" s="179"/>
      <c r="R147" s="179"/>
      <c r="S147" s="179"/>
      <c r="T147" s="180"/>
      <c r="AT147" s="174" t="s">
        <v>127</v>
      </c>
      <c r="AU147" s="174" t="s">
        <v>77</v>
      </c>
      <c r="AV147" s="11" t="s">
        <v>77</v>
      </c>
      <c r="AW147" s="11" t="s">
        <v>42</v>
      </c>
      <c r="AX147" s="11" t="s">
        <v>74</v>
      </c>
      <c r="AY147" s="174" t="s">
        <v>116</v>
      </c>
    </row>
    <row r="148" spans="2:65" s="10" customFormat="1" ht="29.75" customHeight="1" x14ac:dyDescent="0.15">
      <c r="B148" s="144"/>
      <c r="D148" s="145" t="s">
        <v>65</v>
      </c>
      <c r="E148" s="155" t="s">
        <v>136</v>
      </c>
      <c r="F148" s="155" t="s">
        <v>223</v>
      </c>
      <c r="I148" s="147"/>
      <c r="J148" s="156">
        <f>BK148</f>
        <v>0</v>
      </c>
      <c r="L148" s="144"/>
      <c r="M148" s="149"/>
      <c r="N148" s="150"/>
      <c r="O148" s="150"/>
      <c r="P148" s="151">
        <f>SUM(P149:P156)</f>
        <v>0</v>
      </c>
      <c r="Q148" s="150"/>
      <c r="R148" s="151">
        <f>SUM(R149:R156)</f>
        <v>8.6930000000000007E-2</v>
      </c>
      <c r="S148" s="150"/>
      <c r="T148" s="152">
        <f>SUM(T149:T156)</f>
        <v>0</v>
      </c>
      <c r="AR148" s="145" t="s">
        <v>74</v>
      </c>
      <c r="AT148" s="153" t="s">
        <v>65</v>
      </c>
      <c r="AU148" s="153" t="s">
        <v>74</v>
      </c>
      <c r="AY148" s="145" t="s">
        <v>116</v>
      </c>
      <c r="BK148" s="154">
        <f>SUM(BK149:BK156)</f>
        <v>0</v>
      </c>
    </row>
    <row r="149" spans="2:65" s="1" customFormat="1" ht="25.5" customHeight="1" x14ac:dyDescent="0.15">
      <c r="B149" s="157"/>
      <c r="C149" s="158" t="s">
        <v>233</v>
      </c>
      <c r="D149" s="158" t="s">
        <v>119</v>
      </c>
      <c r="E149" s="159" t="s">
        <v>345</v>
      </c>
      <c r="F149" s="160" t="s">
        <v>346</v>
      </c>
      <c r="G149" s="161" t="s">
        <v>194</v>
      </c>
      <c r="H149" s="162">
        <v>4.5750000000000002</v>
      </c>
      <c r="I149" s="163"/>
      <c r="J149" s="164">
        <f>ROUND(I149*H149,2)</f>
        <v>0</v>
      </c>
      <c r="K149" s="160" t="s">
        <v>143</v>
      </c>
      <c r="L149" s="39"/>
      <c r="M149" s="165" t="s">
        <v>4</v>
      </c>
      <c r="N149" s="166" t="s">
        <v>50</v>
      </c>
      <c r="O149" s="40"/>
      <c r="P149" s="167">
        <f>O149*H149</f>
        <v>0</v>
      </c>
      <c r="Q149" s="167">
        <v>0</v>
      </c>
      <c r="R149" s="167">
        <f>Q149*H149</f>
        <v>0</v>
      </c>
      <c r="S149" s="167">
        <v>0</v>
      </c>
      <c r="T149" s="168">
        <f>S149*H149</f>
        <v>0</v>
      </c>
      <c r="AR149" s="22" t="s">
        <v>136</v>
      </c>
      <c r="AT149" s="22" t="s">
        <v>119</v>
      </c>
      <c r="AU149" s="22" t="s">
        <v>77</v>
      </c>
      <c r="AY149" s="22" t="s">
        <v>116</v>
      </c>
      <c r="BE149" s="169">
        <f>IF(N149="základní",J149,0)</f>
        <v>0</v>
      </c>
      <c r="BF149" s="169">
        <f>IF(N149="snížená",J149,0)</f>
        <v>0</v>
      </c>
      <c r="BG149" s="169">
        <f>IF(N149="zákl. přenesená",J149,0)</f>
        <v>0</v>
      </c>
      <c r="BH149" s="169">
        <f>IF(N149="sníž. přenesená",J149,0)</f>
        <v>0</v>
      </c>
      <c r="BI149" s="169">
        <f>IF(N149="nulová",J149,0)</f>
        <v>0</v>
      </c>
      <c r="BJ149" s="22" t="s">
        <v>74</v>
      </c>
      <c r="BK149" s="169">
        <f>ROUND(I149*H149,2)</f>
        <v>0</v>
      </c>
      <c r="BL149" s="22" t="s">
        <v>136</v>
      </c>
      <c r="BM149" s="22" t="s">
        <v>347</v>
      </c>
    </row>
    <row r="150" spans="2:65" s="11" customFormat="1" ht="12" x14ac:dyDescent="0.15">
      <c r="B150" s="173"/>
      <c r="D150" s="170" t="s">
        <v>127</v>
      </c>
      <c r="E150" s="174" t="s">
        <v>4</v>
      </c>
      <c r="F150" s="175" t="s">
        <v>348</v>
      </c>
      <c r="H150" s="176">
        <v>4.5750000000000002</v>
      </c>
      <c r="I150" s="177"/>
      <c r="L150" s="173"/>
      <c r="M150" s="178"/>
      <c r="N150" s="179"/>
      <c r="O150" s="179"/>
      <c r="P150" s="179"/>
      <c r="Q150" s="179"/>
      <c r="R150" s="179"/>
      <c r="S150" s="179"/>
      <c r="T150" s="180"/>
      <c r="AT150" s="174" t="s">
        <v>127</v>
      </c>
      <c r="AU150" s="174" t="s">
        <v>77</v>
      </c>
      <c r="AV150" s="11" t="s">
        <v>77</v>
      </c>
      <c r="AW150" s="11" t="s">
        <v>42</v>
      </c>
      <c r="AX150" s="11" t="s">
        <v>74</v>
      </c>
      <c r="AY150" s="174" t="s">
        <v>116</v>
      </c>
    </row>
    <row r="151" spans="2:65" s="1" customFormat="1" ht="25.5" customHeight="1" x14ac:dyDescent="0.15">
      <c r="B151" s="157"/>
      <c r="C151" s="158" t="s">
        <v>234</v>
      </c>
      <c r="D151" s="158" t="s">
        <v>119</v>
      </c>
      <c r="E151" s="159" t="s">
        <v>349</v>
      </c>
      <c r="F151" s="160" t="s">
        <v>350</v>
      </c>
      <c r="G151" s="161" t="s">
        <v>220</v>
      </c>
      <c r="H151" s="162">
        <v>2</v>
      </c>
      <c r="I151" s="163"/>
      <c r="J151" s="164">
        <f>ROUND(I151*H151,2)</f>
        <v>0</v>
      </c>
      <c r="K151" s="160" t="s">
        <v>143</v>
      </c>
      <c r="L151" s="39"/>
      <c r="M151" s="165" t="s">
        <v>4</v>
      </c>
      <c r="N151" s="166" t="s">
        <v>50</v>
      </c>
      <c r="O151" s="40"/>
      <c r="P151" s="167">
        <f>O151*H151</f>
        <v>0</v>
      </c>
      <c r="Q151" s="167">
        <v>6.6E-3</v>
      </c>
      <c r="R151" s="167">
        <f>Q151*H151</f>
        <v>1.32E-2</v>
      </c>
      <c r="S151" s="167">
        <v>0</v>
      </c>
      <c r="T151" s="168">
        <f>S151*H151</f>
        <v>0</v>
      </c>
      <c r="AR151" s="22" t="s">
        <v>136</v>
      </c>
      <c r="AT151" s="22" t="s">
        <v>119</v>
      </c>
      <c r="AU151" s="22" t="s">
        <v>77</v>
      </c>
      <c r="AY151" s="22" t="s">
        <v>116</v>
      </c>
      <c r="BE151" s="169">
        <f>IF(N151="základní",J151,0)</f>
        <v>0</v>
      </c>
      <c r="BF151" s="169">
        <f>IF(N151="snížená",J151,0)</f>
        <v>0</v>
      </c>
      <c r="BG151" s="169">
        <f>IF(N151="zákl. přenesená",J151,0)</f>
        <v>0</v>
      </c>
      <c r="BH151" s="169">
        <f>IF(N151="sníž. přenesená",J151,0)</f>
        <v>0</v>
      </c>
      <c r="BI151" s="169">
        <f>IF(N151="nulová",J151,0)</f>
        <v>0</v>
      </c>
      <c r="BJ151" s="22" t="s">
        <v>74</v>
      </c>
      <c r="BK151" s="169">
        <f>ROUND(I151*H151,2)</f>
        <v>0</v>
      </c>
      <c r="BL151" s="22" t="s">
        <v>136</v>
      </c>
      <c r="BM151" s="22" t="s">
        <v>351</v>
      </c>
    </row>
    <row r="152" spans="2:65" s="11" customFormat="1" ht="12" x14ac:dyDescent="0.15">
      <c r="B152" s="173"/>
      <c r="D152" s="170" t="s">
        <v>127</v>
      </c>
      <c r="E152" s="174" t="s">
        <v>4</v>
      </c>
      <c r="F152" s="175" t="s">
        <v>221</v>
      </c>
      <c r="H152" s="176">
        <v>2</v>
      </c>
      <c r="I152" s="177"/>
      <c r="L152" s="173"/>
      <c r="M152" s="178"/>
      <c r="N152" s="179"/>
      <c r="O152" s="179"/>
      <c r="P152" s="179"/>
      <c r="Q152" s="179"/>
      <c r="R152" s="179"/>
      <c r="S152" s="179"/>
      <c r="T152" s="180"/>
      <c r="AT152" s="174" t="s">
        <v>127</v>
      </c>
      <c r="AU152" s="174" t="s">
        <v>77</v>
      </c>
      <c r="AV152" s="11" t="s">
        <v>77</v>
      </c>
      <c r="AW152" s="11" t="s">
        <v>42</v>
      </c>
      <c r="AX152" s="11" t="s">
        <v>74</v>
      </c>
      <c r="AY152" s="174" t="s">
        <v>116</v>
      </c>
    </row>
    <row r="153" spans="2:65" s="1" customFormat="1" ht="16.5" customHeight="1" x14ac:dyDescent="0.15">
      <c r="B153" s="157"/>
      <c r="C153" s="192" t="s">
        <v>235</v>
      </c>
      <c r="D153" s="192" t="s">
        <v>203</v>
      </c>
      <c r="E153" s="193" t="s">
        <v>352</v>
      </c>
      <c r="F153" s="194" t="s">
        <v>353</v>
      </c>
      <c r="G153" s="195" t="s">
        <v>220</v>
      </c>
      <c r="H153" s="196">
        <v>1.01</v>
      </c>
      <c r="I153" s="197"/>
      <c r="J153" s="198">
        <f>ROUND(I153*H153,2)</f>
        <v>0</v>
      </c>
      <c r="K153" s="194" t="s">
        <v>143</v>
      </c>
      <c r="L153" s="199"/>
      <c r="M153" s="200" t="s">
        <v>4</v>
      </c>
      <c r="N153" s="201" t="s">
        <v>50</v>
      </c>
      <c r="O153" s="40"/>
      <c r="P153" s="167">
        <f>O153*H153</f>
        <v>0</v>
      </c>
      <c r="Q153" s="167">
        <v>3.2000000000000001E-2</v>
      </c>
      <c r="R153" s="167">
        <f>Q153*H153</f>
        <v>3.2320000000000002E-2</v>
      </c>
      <c r="S153" s="167">
        <v>0</v>
      </c>
      <c r="T153" s="168">
        <f>S153*H153</f>
        <v>0</v>
      </c>
      <c r="AR153" s="22" t="s">
        <v>154</v>
      </c>
      <c r="AT153" s="22" t="s">
        <v>203</v>
      </c>
      <c r="AU153" s="22" t="s">
        <v>77</v>
      </c>
      <c r="AY153" s="22" t="s">
        <v>116</v>
      </c>
      <c r="BE153" s="169">
        <f>IF(N153="základní",J153,0)</f>
        <v>0</v>
      </c>
      <c r="BF153" s="169">
        <f>IF(N153="snížená",J153,0)</f>
        <v>0</v>
      </c>
      <c r="BG153" s="169">
        <f>IF(N153="zákl. přenesená",J153,0)</f>
        <v>0</v>
      </c>
      <c r="BH153" s="169">
        <f>IF(N153="sníž. přenesená",J153,0)</f>
        <v>0</v>
      </c>
      <c r="BI153" s="169">
        <f>IF(N153="nulová",J153,0)</f>
        <v>0</v>
      </c>
      <c r="BJ153" s="22" t="s">
        <v>74</v>
      </c>
      <c r="BK153" s="169">
        <f>ROUND(I153*H153,2)</f>
        <v>0</v>
      </c>
      <c r="BL153" s="22" t="s">
        <v>136</v>
      </c>
      <c r="BM153" s="22" t="s">
        <v>354</v>
      </c>
    </row>
    <row r="154" spans="2:65" s="11" customFormat="1" ht="12" x14ac:dyDescent="0.15">
      <c r="B154" s="173"/>
      <c r="D154" s="170" t="s">
        <v>127</v>
      </c>
      <c r="E154" s="174" t="s">
        <v>4</v>
      </c>
      <c r="F154" s="175" t="s">
        <v>230</v>
      </c>
      <c r="H154" s="176">
        <v>1.01</v>
      </c>
      <c r="I154" s="177"/>
      <c r="L154" s="173"/>
      <c r="M154" s="178"/>
      <c r="N154" s="179"/>
      <c r="O154" s="179"/>
      <c r="P154" s="179"/>
      <c r="Q154" s="179"/>
      <c r="R154" s="179"/>
      <c r="S154" s="179"/>
      <c r="T154" s="180"/>
      <c r="AT154" s="174" t="s">
        <v>127</v>
      </c>
      <c r="AU154" s="174" t="s">
        <v>77</v>
      </c>
      <c r="AV154" s="11" t="s">
        <v>77</v>
      </c>
      <c r="AW154" s="11" t="s">
        <v>42</v>
      </c>
      <c r="AX154" s="11" t="s">
        <v>74</v>
      </c>
      <c r="AY154" s="174" t="s">
        <v>116</v>
      </c>
    </row>
    <row r="155" spans="2:65" s="1" customFormat="1" ht="16.5" customHeight="1" x14ac:dyDescent="0.15">
      <c r="B155" s="157"/>
      <c r="C155" s="192" t="s">
        <v>236</v>
      </c>
      <c r="D155" s="192" t="s">
        <v>203</v>
      </c>
      <c r="E155" s="193" t="s">
        <v>355</v>
      </c>
      <c r="F155" s="194" t="s">
        <v>356</v>
      </c>
      <c r="G155" s="195" t="s">
        <v>220</v>
      </c>
      <c r="H155" s="196">
        <v>1.01</v>
      </c>
      <c r="I155" s="197"/>
      <c r="J155" s="198">
        <f>ROUND(I155*H155,2)</f>
        <v>0</v>
      </c>
      <c r="K155" s="194" t="s">
        <v>143</v>
      </c>
      <c r="L155" s="199"/>
      <c r="M155" s="200" t="s">
        <v>4</v>
      </c>
      <c r="N155" s="201" t="s">
        <v>50</v>
      </c>
      <c r="O155" s="40"/>
      <c r="P155" s="167">
        <f>O155*H155</f>
        <v>0</v>
      </c>
      <c r="Q155" s="167">
        <v>4.1000000000000002E-2</v>
      </c>
      <c r="R155" s="167">
        <f>Q155*H155</f>
        <v>4.1410000000000002E-2</v>
      </c>
      <c r="S155" s="167">
        <v>0</v>
      </c>
      <c r="T155" s="168">
        <f>S155*H155</f>
        <v>0</v>
      </c>
      <c r="AR155" s="22" t="s">
        <v>154</v>
      </c>
      <c r="AT155" s="22" t="s">
        <v>203</v>
      </c>
      <c r="AU155" s="22" t="s">
        <v>77</v>
      </c>
      <c r="AY155" s="22" t="s">
        <v>116</v>
      </c>
      <c r="BE155" s="169">
        <f>IF(N155="základní",J155,0)</f>
        <v>0</v>
      </c>
      <c r="BF155" s="169">
        <f>IF(N155="snížená",J155,0)</f>
        <v>0</v>
      </c>
      <c r="BG155" s="169">
        <f>IF(N155="zákl. přenesená",J155,0)</f>
        <v>0</v>
      </c>
      <c r="BH155" s="169">
        <f>IF(N155="sníž. přenesená",J155,0)</f>
        <v>0</v>
      </c>
      <c r="BI155" s="169">
        <f>IF(N155="nulová",J155,0)</f>
        <v>0</v>
      </c>
      <c r="BJ155" s="22" t="s">
        <v>74</v>
      </c>
      <c r="BK155" s="169">
        <f>ROUND(I155*H155,2)</f>
        <v>0</v>
      </c>
      <c r="BL155" s="22" t="s">
        <v>136</v>
      </c>
      <c r="BM155" s="22" t="s">
        <v>357</v>
      </c>
    </row>
    <row r="156" spans="2:65" s="11" customFormat="1" ht="12" x14ac:dyDescent="0.15">
      <c r="B156" s="173"/>
      <c r="D156" s="170" t="s">
        <v>127</v>
      </c>
      <c r="E156" s="174" t="s">
        <v>4</v>
      </c>
      <c r="F156" s="175" t="s">
        <v>230</v>
      </c>
      <c r="H156" s="176">
        <v>1.01</v>
      </c>
      <c r="I156" s="177"/>
      <c r="L156" s="173"/>
      <c r="M156" s="178"/>
      <c r="N156" s="179"/>
      <c r="O156" s="179"/>
      <c r="P156" s="179"/>
      <c r="Q156" s="179"/>
      <c r="R156" s="179"/>
      <c r="S156" s="179"/>
      <c r="T156" s="180"/>
      <c r="AT156" s="174" t="s">
        <v>127</v>
      </c>
      <c r="AU156" s="174" t="s">
        <v>77</v>
      </c>
      <c r="AV156" s="11" t="s">
        <v>77</v>
      </c>
      <c r="AW156" s="11" t="s">
        <v>42</v>
      </c>
      <c r="AX156" s="11" t="s">
        <v>74</v>
      </c>
      <c r="AY156" s="174" t="s">
        <v>116</v>
      </c>
    </row>
    <row r="157" spans="2:65" s="10" customFormat="1" ht="29.75" customHeight="1" x14ac:dyDescent="0.15">
      <c r="B157" s="144"/>
      <c r="D157" s="145" t="s">
        <v>65</v>
      </c>
      <c r="E157" s="155" t="s">
        <v>115</v>
      </c>
      <c r="F157" s="155" t="s">
        <v>358</v>
      </c>
      <c r="I157" s="147"/>
      <c r="J157" s="156">
        <f>BK157</f>
        <v>0</v>
      </c>
      <c r="L157" s="144"/>
      <c r="M157" s="149"/>
      <c r="N157" s="150"/>
      <c r="O157" s="150"/>
      <c r="P157" s="151">
        <f>SUM(P158:P169)</f>
        <v>0</v>
      </c>
      <c r="Q157" s="150"/>
      <c r="R157" s="151">
        <f>SUM(R158:R169)</f>
        <v>0</v>
      </c>
      <c r="S157" s="150"/>
      <c r="T157" s="152">
        <f>SUM(T158:T169)</f>
        <v>0</v>
      </c>
      <c r="AR157" s="145" t="s">
        <v>74</v>
      </c>
      <c r="AT157" s="153" t="s">
        <v>65</v>
      </c>
      <c r="AU157" s="153" t="s">
        <v>74</v>
      </c>
      <c r="AY157" s="145" t="s">
        <v>116</v>
      </c>
      <c r="BK157" s="154">
        <f>SUM(BK158:BK169)</f>
        <v>0</v>
      </c>
    </row>
    <row r="158" spans="2:65" s="1" customFormat="1" ht="25.5" customHeight="1" x14ac:dyDescent="0.15">
      <c r="B158" s="157"/>
      <c r="C158" s="158" t="s">
        <v>237</v>
      </c>
      <c r="D158" s="158" t="s">
        <v>119</v>
      </c>
      <c r="E158" s="159" t="s">
        <v>359</v>
      </c>
      <c r="F158" s="160" t="s">
        <v>360</v>
      </c>
      <c r="G158" s="161" t="s">
        <v>206</v>
      </c>
      <c r="H158" s="162">
        <v>14.472</v>
      </c>
      <c r="I158" s="163"/>
      <c r="J158" s="164">
        <f>ROUND(I158*H158,2)</f>
        <v>0</v>
      </c>
      <c r="K158" s="160" t="s">
        <v>143</v>
      </c>
      <c r="L158" s="39"/>
      <c r="M158" s="165" t="s">
        <v>4</v>
      </c>
      <c r="N158" s="166" t="s">
        <v>50</v>
      </c>
      <c r="O158" s="40"/>
      <c r="P158" s="167">
        <f>O158*H158</f>
        <v>0</v>
      </c>
      <c r="Q158" s="167">
        <v>0</v>
      </c>
      <c r="R158" s="167">
        <f>Q158*H158</f>
        <v>0</v>
      </c>
      <c r="S158" s="167">
        <v>0</v>
      </c>
      <c r="T158" s="168">
        <f>S158*H158</f>
        <v>0</v>
      </c>
      <c r="AR158" s="22" t="s">
        <v>136</v>
      </c>
      <c r="AT158" s="22" t="s">
        <v>119</v>
      </c>
      <c r="AU158" s="22" t="s">
        <v>77</v>
      </c>
      <c r="AY158" s="22" t="s">
        <v>116</v>
      </c>
      <c r="BE158" s="169">
        <f>IF(N158="základní",J158,0)</f>
        <v>0</v>
      </c>
      <c r="BF158" s="169">
        <f>IF(N158="snížená",J158,0)</f>
        <v>0</v>
      </c>
      <c r="BG158" s="169">
        <f>IF(N158="zákl. přenesená",J158,0)</f>
        <v>0</v>
      </c>
      <c r="BH158" s="169">
        <f>IF(N158="sníž. přenesená",J158,0)</f>
        <v>0</v>
      </c>
      <c r="BI158" s="169">
        <f>IF(N158="nulová",J158,0)</f>
        <v>0</v>
      </c>
      <c r="BJ158" s="22" t="s">
        <v>74</v>
      </c>
      <c r="BK158" s="169">
        <f>ROUND(I158*H158,2)</f>
        <v>0</v>
      </c>
      <c r="BL158" s="22" t="s">
        <v>136</v>
      </c>
      <c r="BM158" s="22" t="s">
        <v>361</v>
      </c>
    </row>
    <row r="159" spans="2:65" s="11" customFormat="1" ht="12" x14ac:dyDescent="0.15">
      <c r="B159" s="173"/>
      <c r="D159" s="170" t="s">
        <v>127</v>
      </c>
      <c r="E159" s="174" t="s">
        <v>4</v>
      </c>
      <c r="F159" s="175" t="s">
        <v>277</v>
      </c>
      <c r="H159" s="176">
        <v>14.472</v>
      </c>
      <c r="I159" s="177"/>
      <c r="L159" s="173"/>
      <c r="M159" s="178"/>
      <c r="N159" s="179"/>
      <c r="O159" s="179"/>
      <c r="P159" s="179"/>
      <c r="Q159" s="179"/>
      <c r="R159" s="179"/>
      <c r="S159" s="179"/>
      <c r="T159" s="180"/>
      <c r="AT159" s="174" t="s">
        <v>127</v>
      </c>
      <c r="AU159" s="174" t="s">
        <v>77</v>
      </c>
      <c r="AV159" s="11" t="s">
        <v>77</v>
      </c>
      <c r="AW159" s="11" t="s">
        <v>42</v>
      </c>
      <c r="AX159" s="11" t="s">
        <v>74</v>
      </c>
      <c r="AY159" s="174" t="s">
        <v>116</v>
      </c>
    </row>
    <row r="160" spans="2:65" s="1" customFormat="1" ht="38.25" customHeight="1" x14ac:dyDescent="0.15">
      <c r="B160" s="157"/>
      <c r="C160" s="158" t="s">
        <v>238</v>
      </c>
      <c r="D160" s="158" t="s">
        <v>119</v>
      </c>
      <c r="E160" s="159" t="s">
        <v>362</v>
      </c>
      <c r="F160" s="160" t="s">
        <v>363</v>
      </c>
      <c r="G160" s="161" t="s">
        <v>206</v>
      </c>
      <c r="H160" s="162">
        <v>14.472</v>
      </c>
      <c r="I160" s="163"/>
      <c r="J160" s="164">
        <f>ROUND(I160*H160,2)</f>
        <v>0</v>
      </c>
      <c r="K160" s="160" t="s">
        <v>143</v>
      </c>
      <c r="L160" s="39"/>
      <c r="M160" s="165" t="s">
        <v>4</v>
      </c>
      <c r="N160" s="166" t="s">
        <v>50</v>
      </c>
      <c r="O160" s="40"/>
      <c r="P160" s="167">
        <f>O160*H160</f>
        <v>0</v>
      </c>
      <c r="Q160" s="167">
        <v>0</v>
      </c>
      <c r="R160" s="167">
        <f>Q160*H160</f>
        <v>0</v>
      </c>
      <c r="S160" s="167">
        <v>0</v>
      </c>
      <c r="T160" s="168">
        <f>S160*H160</f>
        <v>0</v>
      </c>
      <c r="AR160" s="22" t="s">
        <v>136</v>
      </c>
      <c r="AT160" s="22" t="s">
        <v>119</v>
      </c>
      <c r="AU160" s="22" t="s">
        <v>77</v>
      </c>
      <c r="AY160" s="22" t="s">
        <v>116</v>
      </c>
      <c r="BE160" s="169">
        <f>IF(N160="základní",J160,0)</f>
        <v>0</v>
      </c>
      <c r="BF160" s="169">
        <f>IF(N160="snížená",J160,0)</f>
        <v>0</v>
      </c>
      <c r="BG160" s="169">
        <f>IF(N160="zákl. přenesená",J160,0)</f>
        <v>0</v>
      </c>
      <c r="BH160" s="169">
        <f>IF(N160="sníž. přenesená",J160,0)</f>
        <v>0</v>
      </c>
      <c r="BI160" s="169">
        <f>IF(N160="nulová",J160,0)</f>
        <v>0</v>
      </c>
      <c r="BJ160" s="22" t="s">
        <v>74</v>
      </c>
      <c r="BK160" s="169">
        <f>ROUND(I160*H160,2)</f>
        <v>0</v>
      </c>
      <c r="BL160" s="22" t="s">
        <v>136</v>
      </c>
      <c r="BM160" s="22" t="s">
        <v>364</v>
      </c>
    </row>
    <row r="161" spans="2:65" s="11" customFormat="1" ht="12" x14ac:dyDescent="0.15">
      <c r="B161" s="173"/>
      <c r="D161" s="170" t="s">
        <v>127</v>
      </c>
      <c r="E161" s="174" t="s">
        <v>4</v>
      </c>
      <c r="F161" s="175" t="s">
        <v>277</v>
      </c>
      <c r="H161" s="176">
        <v>14.472</v>
      </c>
      <c r="I161" s="177"/>
      <c r="L161" s="173"/>
      <c r="M161" s="178"/>
      <c r="N161" s="179"/>
      <c r="O161" s="179"/>
      <c r="P161" s="179"/>
      <c r="Q161" s="179"/>
      <c r="R161" s="179"/>
      <c r="S161" s="179"/>
      <c r="T161" s="180"/>
      <c r="AT161" s="174" t="s">
        <v>127</v>
      </c>
      <c r="AU161" s="174" t="s">
        <v>77</v>
      </c>
      <c r="AV161" s="11" t="s">
        <v>77</v>
      </c>
      <c r="AW161" s="11" t="s">
        <v>42</v>
      </c>
      <c r="AX161" s="11" t="s">
        <v>74</v>
      </c>
      <c r="AY161" s="174" t="s">
        <v>116</v>
      </c>
    </row>
    <row r="162" spans="2:65" s="1" customFormat="1" ht="25.5" customHeight="1" x14ac:dyDescent="0.15">
      <c r="B162" s="157"/>
      <c r="C162" s="158" t="s">
        <v>239</v>
      </c>
      <c r="D162" s="158" t="s">
        <v>119</v>
      </c>
      <c r="E162" s="159" t="s">
        <v>365</v>
      </c>
      <c r="F162" s="160" t="s">
        <v>366</v>
      </c>
      <c r="G162" s="161" t="s">
        <v>206</v>
      </c>
      <c r="H162" s="162">
        <v>14.472</v>
      </c>
      <c r="I162" s="163"/>
      <c r="J162" s="164">
        <f>ROUND(I162*H162,2)</f>
        <v>0</v>
      </c>
      <c r="K162" s="160" t="s">
        <v>143</v>
      </c>
      <c r="L162" s="39"/>
      <c r="M162" s="165" t="s">
        <v>4</v>
      </c>
      <c r="N162" s="166" t="s">
        <v>50</v>
      </c>
      <c r="O162" s="40"/>
      <c r="P162" s="167">
        <f>O162*H162</f>
        <v>0</v>
      </c>
      <c r="Q162" s="167">
        <v>0</v>
      </c>
      <c r="R162" s="167">
        <f>Q162*H162</f>
        <v>0</v>
      </c>
      <c r="S162" s="167">
        <v>0</v>
      </c>
      <c r="T162" s="168">
        <f>S162*H162</f>
        <v>0</v>
      </c>
      <c r="AR162" s="22" t="s">
        <v>136</v>
      </c>
      <c r="AT162" s="22" t="s">
        <v>119</v>
      </c>
      <c r="AU162" s="22" t="s">
        <v>77</v>
      </c>
      <c r="AY162" s="22" t="s">
        <v>116</v>
      </c>
      <c r="BE162" s="169">
        <f>IF(N162="základní",J162,0)</f>
        <v>0</v>
      </c>
      <c r="BF162" s="169">
        <f>IF(N162="snížená",J162,0)</f>
        <v>0</v>
      </c>
      <c r="BG162" s="169">
        <f>IF(N162="zákl. přenesená",J162,0)</f>
        <v>0</v>
      </c>
      <c r="BH162" s="169">
        <f>IF(N162="sníž. přenesená",J162,0)</f>
        <v>0</v>
      </c>
      <c r="BI162" s="169">
        <f>IF(N162="nulová",J162,0)</f>
        <v>0</v>
      </c>
      <c r="BJ162" s="22" t="s">
        <v>74</v>
      </c>
      <c r="BK162" s="169">
        <f>ROUND(I162*H162,2)</f>
        <v>0</v>
      </c>
      <c r="BL162" s="22" t="s">
        <v>136</v>
      </c>
      <c r="BM162" s="22" t="s">
        <v>367</v>
      </c>
    </row>
    <row r="163" spans="2:65" s="11" customFormat="1" ht="12" x14ac:dyDescent="0.15">
      <c r="B163" s="173"/>
      <c r="D163" s="170" t="s">
        <v>127</v>
      </c>
      <c r="E163" s="174" t="s">
        <v>4</v>
      </c>
      <c r="F163" s="175" t="s">
        <v>277</v>
      </c>
      <c r="H163" s="176">
        <v>14.472</v>
      </c>
      <c r="I163" s="177"/>
      <c r="L163" s="173"/>
      <c r="M163" s="178"/>
      <c r="N163" s="179"/>
      <c r="O163" s="179"/>
      <c r="P163" s="179"/>
      <c r="Q163" s="179"/>
      <c r="R163" s="179"/>
      <c r="S163" s="179"/>
      <c r="T163" s="180"/>
      <c r="AT163" s="174" t="s">
        <v>127</v>
      </c>
      <c r="AU163" s="174" t="s">
        <v>77</v>
      </c>
      <c r="AV163" s="11" t="s">
        <v>77</v>
      </c>
      <c r="AW163" s="11" t="s">
        <v>42</v>
      </c>
      <c r="AX163" s="11" t="s">
        <v>74</v>
      </c>
      <c r="AY163" s="174" t="s">
        <v>116</v>
      </c>
    </row>
    <row r="164" spans="2:65" s="1" customFormat="1" ht="25.5" customHeight="1" x14ac:dyDescent="0.15">
      <c r="B164" s="157"/>
      <c r="C164" s="158" t="s">
        <v>240</v>
      </c>
      <c r="D164" s="158" t="s">
        <v>119</v>
      </c>
      <c r="E164" s="159" t="s">
        <v>368</v>
      </c>
      <c r="F164" s="160" t="s">
        <v>369</v>
      </c>
      <c r="G164" s="161" t="s">
        <v>206</v>
      </c>
      <c r="H164" s="162">
        <v>24.12</v>
      </c>
      <c r="I164" s="163"/>
      <c r="J164" s="164">
        <f>ROUND(I164*H164,2)</f>
        <v>0</v>
      </c>
      <c r="K164" s="160" t="s">
        <v>143</v>
      </c>
      <c r="L164" s="39"/>
      <c r="M164" s="165" t="s">
        <v>4</v>
      </c>
      <c r="N164" s="166" t="s">
        <v>50</v>
      </c>
      <c r="O164" s="40"/>
      <c r="P164" s="167">
        <f>O164*H164</f>
        <v>0</v>
      </c>
      <c r="Q164" s="167">
        <v>0</v>
      </c>
      <c r="R164" s="167">
        <f>Q164*H164</f>
        <v>0</v>
      </c>
      <c r="S164" s="167">
        <v>0</v>
      </c>
      <c r="T164" s="168">
        <f>S164*H164</f>
        <v>0</v>
      </c>
      <c r="AR164" s="22" t="s">
        <v>136</v>
      </c>
      <c r="AT164" s="22" t="s">
        <v>119</v>
      </c>
      <c r="AU164" s="22" t="s">
        <v>77</v>
      </c>
      <c r="AY164" s="22" t="s">
        <v>116</v>
      </c>
      <c r="BE164" s="169">
        <f>IF(N164="základní",J164,0)</f>
        <v>0</v>
      </c>
      <c r="BF164" s="169">
        <f>IF(N164="snížená",J164,0)</f>
        <v>0</v>
      </c>
      <c r="BG164" s="169">
        <f>IF(N164="zákl. přenesená",J164,0)</f>
        <v>0</v>
      </c>
      <c r="BH164" s="169">
        <f>IF(N164="sníž. přenesená",J164,0)</f>
        <v>0</v>
      </c>
      <c r="BI164" s="169">
        <f>IF(N164="nulová",J164,0)</f>
        <v>0</v>
      </c>
      <c r="BJ164" s="22" t="s">
        <v>74</v>
      </c>
      <c r="BK164" s="169">
        <f>ROUND(I164*H164,2)</f>
        <v>0</v>
      </c>
      <c r="BL164" s="22" t="s">
        <v>136</v>
      </c>
      <c r="BM164" s="22" t="s">
        <v>370</v>
      </c>
    </row>
    <row r="165" spans="2:65" s="11" customFormat="1" ht="12" x14ac:dyDescent="0.15">
      <c r="B165" s="173"/>
      <c r="D165" s="170" t="s">
        <v>127</v>
      </c>
      <c r="E165" s="174" t="s">
        <v>4</v>
      </c>
      <c r="F165" s="175" t="s">
        <v>281</v>
      </c>
      <c r="H165" s="176">
        <v>24.12</v>
      </c>
      <c r="I165" s="177"/>
      <c r="L165" s="173"/>
      <c r="M165" s="178"/>
      <c r="N165" s="179"/>
      <c r="O165" s="179"/>
      <c r="P165" s="179"/>
      <c r="Q165" s="179"/>
      <c r="R165" s="179"/>
      <c r="S165" s="179"/>
      <c r="T165" s="180"/>
      <c r="AT165" s="174" t="s">
        <v>127</v>
      </c>
      <c r="AU165" s="174" t="s">
        <v>77</v>
      </c>
      <c r="AV165" s="11" t="s">
        <v>77</v>
      </c>
      <c r="AW165" s="11" t="s">
        <v>42</v>
      </c>
      <c r="AX165" s="11" t="s">
        <v>74</v>
      </c>
      <c r="AY165" s="174" t="s">
        <v>116</v>
      </c>
    </row>
    <row r="166" spans="2:65" s="1" customFormat="1" ht="38.25" customHeight="1" x14ac:dyDescent="0.15">
      <c r="B166" s="157"/>
      <c r="C166" s="158" t="s">
        <v>241</v>
      </c>
      <c r="D166" s="158" t="s">
        <v>119</v>
      </c>
      <c r="E166" s="159" t="s">
        <v>371</v>
      </c>
      <c r="F166" s="160" t="s">
        <v>372</v>
      </c>
      <c r="G166" s="161" t="s">
        <v>206</v>
      </c>
      <c r="H166" s="162">
        <v>24.12</v>
      </c>
      <c r="I166" s="163"/>
      <c r="J166" s="164">
        <f>ROUND(I166*H166,2)</f>
        <v>0</v>
      </c>
      <c r="K166" s="160" t="s">
        <v>143</v>
      </c>
      <c r="L166" s="39"/>
      <c r="M166" s="165" t="s">
        <v>4</v>
      </c>
      <c r="N166" s="166" t="s">
        <v>50</v>
      </c>
      <c r="O166" s="40"/>
      <c r="P166" s="167">
        <f>O166*H166</f>
        <v>0</v>
      </c>
      <c r="Q166" s="167">
        <v>0</v>
      </c>
      <c r="R166" s="167">
        <f>Q166*H166</f>
        <v>0</v>
      </c>
      <c r="S166" s="167">
        <v>0</v>
      </c>
      <c r="T166" s="168">
        <f>S166*H166</f>
        <v>0</v>
      </c>
      <c r="AR166" s="22" t="s">
        <v>136</v>
      </c>
      <c r="AT166" s="22" t="s">
        <v>119</v>
      </c>
      <c r="AU166" s="22" t="s">
        <v>77</v>
      </c>
      <c r="AY166" s="22" t="s">
        <v>116</v>
      </c>
      <c r="BE166" s="169">
        <f>IF(N166="základní",J166,0)</f>
        <v>0</v>
      </c>
      <c r="BF166" s="169">
        <f>IF(N166="snížená",J166,0)</f>
        <v>0</v>
      </c>
      <c r="BG166" s="169">
        <f>IF(N166="zákl. přenesená",J166,0)</f>
        <v>0</v>
      </c>
      <c r="BH166" s="169">
        <f>IF(N166="sníž. přenesená",J166,0)</f>
        <v>0</v>
      </c>
      <c r="BI166" s="169">
        <f>IF(N166="nulová",J166,0)</f>
        <v>0</v>
      </c>
      <c r="BJ166" s="22" t="s">
        <v>74</v>
      </c>
      <c r="BK166" s="169">
        <f>ROUND(I166*H166,2)</f>
        <v>0</v>
      </c>
      <c r="BL166" s="22" t="s">
        <v>136</v>
      </c>
      <c r="BM166" s="22" t="s">
        <v>373</v>
      </c>
    </row>
    <row r="167" spans="2:65" s="11" customFormat="1" ht="12" x14ac:dyDescent="0.15">
      <c r="B167" s="173"/>
      <c r="D167" s="170" t="s">
        <v>127</v>
      </c>
      <c r="E167" s="174" t="s">
        <v>4</v>
      </c>
      <c r="F167" s="175" t="s">
        <v>281</v>
      </c>
      <c r="H167" s="176">
        <v>24.12</v>
      </c>
      <c r="I167" s="177"/>
      <c r="L167" s="173"/>
      <c r="M167" s="178"/>
      <c r="N167" s="179"/>
      <c r="O167" s="179"/>
      <c r="P167" s="179"/>
      <c r="Q167" s="179"/>
      <c r="R167" s="179"/>
      <c r="S167" s="179"/>
      <c r="T167" s="180"/>
      <c r="AT167" s="174" t="s">
        <v>127</v>
      </c>
      <c r="AU167" s="174" t="s">
        <v>77</v>
      </c>
      <c r="AV167" s="11" t="s">
        <v>77</v>
      </c>
      <c r="AW167" s="11" t="s">
        <v>42</v>
      </c>
      <c r="AX167" s="11" t="s">
        <v>74</v>
      </c>
      <c r="AY167" s="174" t="s">
        <v>116</v>
      </c>
    </row>
    <row r="168" spans="2:65" s="1" customFormat="1" ht="25.5" customHeight="1" x14ac:dyDescent="0.15">
      <c r="B168" s="157"/>
      <c r="C168" s="158" t="s">
        <v>242</v>
      </c>
      <c r="D168" s="158" t="s">
        <v>119</v>
      </c>
      <c r="E168" s="159" t="s">
        <v>374</v>
      </c>
      <c r="F168" s="160" t="s">
        <v>375</v>
      </c>
      <c r="G168" s="161" t="s">
        <v>206</v>
      </c>
      <c r="H168" s="162">
        <v>14.472</v>
      </c>
      <c r="I168" s="163"/>
      <c r="J168" s="164">
        <f>ROUND(I168*H168,2)</f>
        <v>0</v>
      </c>
      <c r="K168" s="160" t="s">
        <v>143</v>
      </c>
      <c r="L168" s="39"/>
      <c r="M168" s="165" t="s">
        <v>4</v>
      </c>
      <c r="N168" s="166" t="s">
        <v>50</v>
      </c>
      <c r="O168" s="40"/>
      <c r="P168" s="167">
        <f>O168*H168</f>
        <v>0</v>
      </c>
      <c r="Q168" s="167">
        <v>0</v>
      </c>
      <c r="R168" s="167">
        <f>Q168*H168</f>
        <v>0</v>
      </c>
      <c r="S168" s="167">
        <v>0</v>
      </c>
      <c r="T168" s="168">
        <f>S168*H168</f>
        <v>0</v>
      </c>
      <c r="AR168" s="22" t="s">
        <v>136</v>
      </c>
      <c r="AT168" s="22" t="s">
        <v>119</v>
      </c>
      <c r="AU168" s="22" t="s">
        <v>77</v>
      </c>
      <c r="AY168" s="22" t="s">
        <v>116</v>
      </c>
      <c r="BE168" s="169">
        <f>IF(N168="základní",J168,0)</f>
        <v>0</v>
      </c>
      <c r="BF168" s="169">
        <f>IF(N168="snížená",J168,0)</f>
        <v>0</v>
      </c>
      <c r="BG168" s="169">
        <f>IF(N168="zákl. přenesená",J168,0)</f>
        <v>0</v>
      </c>
      <c r="BH168" s="169">
        <f>IF(N168="sníž. přenesená",J168,0)</f>
        <v>0</v>
      </c>
      <c r="BI168" s="169">
        <f>IF(N168="nulová",J168,0)</f>
        <v>0</v>
      </c>
      <c r="BJ168" s="22" t="s">
        <v>74</v>
      </c>
      <c r="BK168" s="169">
        <f>ROUND(I168*H168,2)</f>
        <v>0</v>
      </c>
      <c r="BL168" s="22" t="s">
        <v>136</v>
      </c>
      <c r="BM168" s="22" t="s">
        <v>376</v>
      </c>
    </row>
    <row r="169" spans="2:65" s="11" customFormat="1" ht="12" x14ac:dyDescent="0.15">
      <c r="B169" s="173"/>
      <c r="D169" s="170" t="s">
        <v>127</v>
      </c>
      <c r="E169" s="174" t="s">
        <v>4</v>
      </c>
      <c r="F169" s="175" t="s">
        <v>277</v>
      </c>
      <c r="H169" s="176">
        <v>14.472</v>
      </c>
      <c r="I169" s="177"/>
      <c r="L169" s="173"/>
      <c r="M169" s="178"/>
      <c r="N169" s="179"/>
      <c r="O169" s="179"/>
      <c r="P169" s="179"/>
      <c r="Q169" s="179"/>
      <c r="R169" s="179"/>
      <c r="S169" s="179"/>
      <c r="T169" s="180"/>
      <c r="AT169" s="174" t="s">
        <v>127</v>
      </c>
      <c r="AU169" s="174" t="s">
        <v>77</v>
      </c>
      <c r="AV169" s="11" t="s">
        <v>77</v>
      </c>
      <c r="AW169" s="11" t="s">
        <v>42</v>
      </c>
      <c r="AX169" s="11" t="s">
        <v>74</v>
      </c>
      <c r="AY169" s="174" t="s">
        <v>116</v>
      </c>
    </row>
    <row r="170" spans="2:65" s="10" customFormat="1" ht="29.75" customHeight="1" x14ac:dyDescent="0.15">
      <c r="B170" s="144"/>
      <c r="D170" s="145" t="s">
        <v>65</v>
      </c>
      <c r="E170" s="155" t="s">
        <v>154</v>
      </c>
      <c r="F170" s="155" t="s">
        <v>226</v>
      </c>
      <c r="I170" s="147"/>
      <c r="J170" s="156">
        <f>BK170</f>
        <v>0</v>
      </c>
      <c r="L170" s="144"/>
      <c r="M170" s="149"/>
      <c r="N170" s="150"/>
      <c r="O170" s="150"/>
      <c r="P170" s="151">
        <f>SUM(P171:P201)</f>
        <v>0</v>
      </c>
      <c r="Q170" s="150"/>
      <c r="R170" s="151">
        <f>SUM(R171:R201)</f>
        <v>15.88924053</v>
      </c>
      <c r="S170" s="150"/>
      <c r="T170" s="152">
        <f>SUM(T171:T201)</f>
        <v>0</v>
      </c>
      <c r="AR170" s="145" t="s">
        <v>74</v>
      </c>
      <c r="AT170" s="153" t="s">
        <v>65</v>
      </c>
      <c r="AU170" s="153" t="s">
        <v>74</v>
      </c>
      <c r="AY170" s="145" t="s">
        <v>116</v>
      </c>
      <c r="BK170" s="154">
        <f>SUM(BK171:BK201)</f>
        <v>0</v>
      </c>
    </row>
    <row r="171" spans="2:65" s="1" customFormat="1" ht="25.5" customHeight="1" x14ac:dyDescent="0.15">
      <c r="B171" s="157"/>
      <c r="C171" s="158" t="s">
        <v>243</v>
      </c>
      <c r="D171" s="158" t="s">
        <v>119</v>
      </c>
      <c r="E171" s="159" t="s">
        <v>377</v>
      </c>
      <c r="F171" s="160" t="s">
        <v>378</v>
      </c>
      <c r="G171" s="161" t="s">
        <v>202</v>
      </c>
      <c r="H171" s="162">
        <v>50.83</v>
      </c>
      <c r="I171" s="163"/>
      <c r="J171" s="164">
        <f>ROUND(I171*H171,2)</f>
        <v>0</v>
      </c>
      <c r="K171" s="160" t="s">
        <v>143</v>
      </c>
      <c r="L171" s="39"/>
      <c r="M171" s="165" t="s">
        <v>4</v>
      </c>
      <c r="N171" s="166" t="s">
        <v>50</v>
      </c>
      <c r="O171" s="40"/>
      <c r="P171" s="167">
        <f>O171*H171</f>
        <v>0</v>
      </c>
      <c r="Q171" s="167">
        <v>2.0000000000000002E-5</v>
      </c>
      <c r="R171" s="167">
        <f>Q171*H171</f>
        <v>1.0166000000000001E-3</v>
      </c>
      <c r="S171" s="167">
        <v>0</v>
      </c>
      <c r="T171" s="168">
        <f>S171*H171</f>
        <v>0</v>
      </c>
      <c r="AR171" s="22" t="s">
        <v>136</v>
      </c>
      <c r="AT171" s="22" t="s">
        <v>119</v>
      </c>
      <c r="AU171" s="22" t="s">
        <v>77</v>
      </c>
      <c r="AY171" s="22" t="s">
        <v>116</v>
      </c>
      <c r="BE171" s="169">
        <f>IF(N171="základní",J171,0)</f>
        <v>0</v>
      </c>
      <c r="BF171" s="169">
        <f>IF(N171="snížená",J171,0)</f>
        <v>0</v>
      </c>
      <c r="BG171" s="169">
        <f>IF(N171="zákl. přenesená",J171,0)</f>
        <v>0</v>
      </c>
      <c r="BH171" s="169">
        <f>IF(N171="sníž. přenesená",J171,0)</f>
        <v>0</v>
      </c>
      <c r="BI171" s="169">
        <f>IF(N171="nulová",J171,0)</f>
        <v>0</v>
      </c>
      <c r="BJ171" s="22" t="s">
        <v>74</v>
      </c>
      <c r="BK171" s="169">
        <f>ROUND(I171*H171,2)</f>
        <v>0</v>
      </c>
      <c r="BL171" s="22" t="s">
        <v>136</v>
      </c>
      <c r="BM171" s="22" t="s">
        <v>379</v>
      </c>
    </row>
    <row r="172" spans="2:65" s="11" customFormat="1" ht="12" x14ac:dyDescent="0.15">
      <c r="B172" s="173"/>
      <c r="D172" s="170" t="s">
        <v>127</v>
      </c>
      <c r="E172" s="174" t="s">
        <v>4</v>
      </c>
      <c r="F172" s="175" t="s">
        <v>380</v>
      </c>
      <c r="H172" s="176">
        <v>50.83</v>
      </c>
      <c r="I172" s="177"/>
      <c r="L172" s="173"/>
      <c r="M172" s="178"/>
      <c r="N172" s="179"/>
      <c r="O172" s="179"/>
      <c r="P172" s="179"/>
      <c r="Q172" s="179"/>
      <c r="R172" s="179"/>
      <c r="S172" s="179"/>
      <c r="T172" s="180"/>
      <c r="AT172" s="174" t="s">
        <v>127</v>
      </c>
      <c r="AU172" s="174" t="s">
        <v>77</v>
      </c>
      <c r="AV172" s="11" t="s">
        <v>77</v>
      </c>
      <c r="AW172" s="11" t="s">
        <v>42</v>
      </c>
      <c r="AX172" s="11" t="s">
        <v>74</v>
      </c>
      <c r="AY172" s="174" t="s">
        <v>116</v>
      </c>
    </row>
    <row r="173" spans="2:65" s="1" customFormat="1" ht="16.5" customHeight="1" x14ac:dyDescent="0.15">
      <c r="B173" s="157"/>
      <c r="C173" s="192" t="s">
        <v>244</v>
      </c>
      <c r="D173" s="192" t="s">
        <v>203</v>
      </c>
      <c r="E173" s="193" t="s">
        <v>381</v>
      </c>
      <c r="F173" s="194" t="s">
        <v>382</v>
      </c>
      <c r="G173" s="195" t="s">
        <v>202</v>
      </c>
      <c r="H173" s="196">
        <v>55.557000000000002</v>
      </c>
      <c r="I173" s="197"/>
      <c r="J173" s="198">
        <f>ROUND(I173*H173,2)</f>
        <v>0</v>
      </c>
      <c r="K173" s="194" t="s">
        <v>143</v>
      </c>
      <c r="L173" s="199"/>
      <c r="M173" s="200" t="s">
        <v>4</v>
      </c>
      <c r="N173" s="201" t="s">
        <v>50</v>
      </c>
      <c r="O173" s="40"/>
      <c r="P173" s="167">
        <f>O173*H173</f>
        <v>0</v>
      </c>
      <c r="Q173" s="167">
        <v>6.3899999999999998E-3</v>
      </c>
      <c r="R173" s="167">
        <f>Q173*H173</f>
        <v>0.35500923000000001</v>
      </c>
      <c r="S173" s="167">
        <v>0</v>
      </c>
      <c r="T173" s="168">
        <f>S173*H173</f>
        <v>0</v>
      </c>
      <c r="AR173" s="22" t="s">
        <v>154</v>
      </c>
      <c r="AT173" s="22" t="s">
        <v>203</v>
      </c>
      <c r="AU173" s="22" t="s">
        <v>77</v>
      </c>
      <c r="AY173" s="22" t="s">
        <v>116</v>
      </c>
      <c r="BE173" s="169">
        <f>IF(N173="základní",J173,0)</f>
        <v>0</v>
      </c>
      <c r="BF173" s="169">
        <f>IF(N173="snížená",J173,0)</f>
        <v>0</v>
      </c>
      <c r="BG173" s="169">
        <f>IF(N173="zákl. přenesená",J173,0)</f>
        <v>0</v>
      </c>
      <c r="BH173" s="169">
        <f>IF(N173="sníž. přenesená",J173,0)</f>
        <v>0</v>
      </c>
      <c r="BI173" s="169">
        <f>IF(N173="nulová",J173,0)</f>
        <v>0</v>
      </c>
      <c r="BJ173" s="22" t="s">
        <v>74</v>
      </c>
      <c r="BK173" s="169">
        <f>ROUND(I173*H173,2)</f>
        <v>0</v>
      </c>
      <c r="BL173" s="22" t="s">
        <v>136</v>
      </c>
      <c r="BM173" s="22" t="s">
        <v>383</v>
      </c>
    </row>
    <row r="174" spans="2:65" s="1" customFormat="1" ht="132" x14ac:dyDescent="0.15">
      <c r="B174" s="39"/>
      <c r="D174" s="170" t="s">
        <v>125</v>
      </c>
      <c r="F174" s="171" t="s">
        <v>384</v>
      </c>
      <c r="I174" s="132"/>
      <c r="L174" s="39"/>
      <c r="M174" s="172"/>
      <c r="N174" s="40"/>
      <c r="O174" s="40"/>
      <c r="P174" s="40"/>
      <c r="Q174" s="40"/>
      <c r="R174" s="40"/>
      <c r="S174" s="40"/>
      <c r="T174" s="67"/>
      <c r="AT174" s="22" t="s">
        <v>125</v>
      </c>
      <c r="AU174" s="22" t="s">
        <v>77</v>
      </c>
    </row>
    <row r="175" spans="2:65" s="11" customFormat="1" ht="12" x14ac:dyDescent="0.15">
      <c r="B175" s="173"/>
      <c r="D175" s="170" t="s">
        <v>127</v>
      </c>
      <c r="E175" s="174" t="s">
        <v>4</v>
      </c>
      <c r="F175" s="175" t="s">
        <v>385</v>
      </c>
      <c r="H175" s="176">
        <v>55.557000000000002</v>
      </c>
      <c r="I175" s="177"/>
      <c r="L175" s="173"/>
      <c r="M175" s="178"/>
      <c r="N175" s="179"/>
      <c r="O175" s="179"/>
      <c r="P175" s="179"/>
      <c r="Q175" s="179"/>
      <c r="R175" s="179"/>
      <c r="S175" s="179"/>
      <c r="T175" s="180"/>
      <c r="AT175" s="174" t="s">
        <v>127</v>
      </c>
      <c r="AU175" s="174" t="s">
        <v>77</v>
      </c>
      <c r="AV175" s="11" t="s">
        <v>77</v>
      </c>
      <c r="AW175" s="11" t="s">
        <v>42</v>
      </c>
      <c r="AX175" s="11" t="s">
        <v>74</v>
      </c>
      <c r="AY175" s="174" t="s">
        <v>116</v>
      </c>
    </row>
    <row r="176" spans="2:65" s="1" customFormat="1" ht="16.5" customHeight="1" x14ac:dyDescent="0.15">
      <c r="B176" s="157"/>
      <c r="C176" s="158" t="s">
        <v>245</v>
      </c>
      <c r="D176" s="158" t="s">
        <v>119</v>
      </c>
      <c r="E176" s="159" t="s">
        <v>386</v>
      </c>
      <c r="F176" s="160" t="s">
        <v>387</v>
      </c>
      <c r="G176" s="161" t="s">
        <v>388</v>
      </c>
      <c r="H176" s="162">
        <v>3</v>
      </c>
      <c r="I176" s="163"/>
      <c r="J176" s="164">
        <f>ROUND(I176*H176,2)</f>
        <v>0</v>
      </c>
      <c r="K176" s="160" t="s">
        <v>143</v>
      </c>
      <c r="L176" s="39"/>
      <c r="M176" s="165" t="s">
        <v>4</v>
      </c>
      <c r="N176" s="166" t="s">
        <v>50</v>
      </c>
      <c r="O176" s="40"/>
      <c r="P176" s="167">
        <f>O176*H176</f>
        <v>0</v>
      </c>
      <c r="Q176" s="167">
        <v>3.1E-4</v>
      </c>
      <c r="R176" s="167">
        <f>Q176*H176</f>
        <v>9.3000000000000005E-4</v>
      </c>
      <c r="S176" s="167">
        <v>0</v>
      </c>
      <c r="T176" s="168">
        <f>S176*H176</f>
        <v>0</v>
      </c>
      <c r="AR176" s="22" t="s">
        <v>136</v>
      </c>
      <c r="AT176" s="22" t="s">
        <v>119</v>
      </c>
      <c r="AU176" s="22" t="s">
        <v>77</v>
      </c>
      <c r="AY176" s="22" t="s">
        <v>116</v>
      </c>
      <c r="BE176" s="169">
        <f>IF(N176="základní",J176,0)</f>
        <v>0</v>
      </c>
      <c r="BF176" s="169">
        <f>IF(N176="snížená",J176,0)</f>
        <v>0</v>
      </c>
      <c r="BG176" s="169">
        <f>IF(N176="zákl. přenesená",J176,0)</f>
        <v>0</v>
      </c>
      <c r="BH176" s="169">
        <f>IF(N176="sníž. přenesená",J176,0)</f>
        <v>0</v>
      </c>
      <c r="BI176" s="169">
        <f>IF(N176="nulová",J176,0)</f>
        <v>0</v>
      </c>
      <c r="BJ176" s="22" t="s">
        <v>74</v>
      </c>
      <c r="BK176" s="169">
        <f>ROUND(I176*H176,2)</f>
        <v>0</v>
      </c>
      <c r="BL176" s="22" t="s">
        <v>136</v>
      </c>
      <c r="BM176" s="22" t="s">
        <v>389</v>
      </c>
    </row>
    <row r="177" spans="2:65" s="11" customFormat="1" ht="12" x14ac:dyDescent="0.15">
      <c r="B177" s="173"/>
      <c r="D177" s="170" t="s">
        <v>127</v>
      </c>
      <c r="E177" s="174" t="s">
        <v>4</v>
      </c>
      <c r="F177" s="175" t="s">
        <v>132</v>
      </c>
      <c r="H177" s="176">
        <v>3</v>
      </c>
      <c r="I177" s="177"/>
      <c r="L177" s="173"/>
      <c r="M177" s="178"/>
      <c r="N177" s="179"/>
      <c r="O177" s="179"/>
      <c r="P177" s="179"/>
      <c r="Q177" s="179"/>
      <c r="R177" s="179"/>
      <c r="S177" s="179"/>
      <c r="T177" s="180"/>
      <c r="AT177" s="174" t="s">
        <v>127</v>
      </c>
      <c r="AU177" s="174" t="s">
        <v>77</v>
      </c>
      <c r="AV177" s="11" t="s">
        <v>77</v>
      </c>
      <c r="AW177" s="11" t="s">
        <v>42</v>
      </c>
      <c r="AX177" s="11" t="s">
        <v>74</v>
      </c>
      <c r="AY177" s="174" t="s">
        <v>116</v>
      </c>
    </row>
    <row r="178" spans="2:65" s="1" customFormat="1" ht="25.5" customHeight="1" x14ac:dyDescent="0.15">
      <c r="B178" s="157"/>
      <c r="C178" s="158" t="s">
        <v>246</v>
      </c>
      <c r="D178" s="158" t="s">
        <v>119</v>
      </c>
      <c r="E178" s="159" t="s">
        <v>390</v>
      </c>
      <c r="F178" s="160" t="s">
        <v>391</v>
      </c>
      <c r="G178" s="161" t="s">
        <v>220</v>
      </c>
      <c r="H178" s="162">
        <v>3</v>
      </c>
      <c r="I178" s="163"/>
      <c r="J178" s="164">
        <f>ROUND(I178*H178,2)</f>
        <v>0</v>
      </c>
      <c r="K178" s="160" t="s">
        <v>143</v>
      </c>
      <c r="L178" s="39"/>
      <c r="M178" s="165" t="s">
        <v>4</v>
      </c>
      <c r="N178" s="166" t="s">
        <v>50</v>
      </c>
      <c r="O178" s="40"/>
      <c r="P178" s="167">
        <f>O178*H178</f>
        <v>0</v>
      </c>
      <c r="Q178" s="167">
        <v>2.1167600000000002</v>
      </c>
      <c r="R178" s="167">
        <f>Q178*H178</f>
        <v>6.3502800000000006</v>
      </c>
      <c r="S178" s="167">
        <v>0</v>
      </c>
      <c r="T178" s="168">
        <f>S178*H178</f>
        <v>0</v>
      </c>
      <c r="AR178" s="22" t="s">
        <v>136</v>
      </c>
      <c r="AT178" s="22" t="s">
        <v>119</v>
      </c>
      <c r="AU178" s="22" t="s">
        <v>77</v>
      </c>
      <c r="AY178" s="22" t="s">
        <v>116</v>
      </c>
      <c r="BE178" s="169">
        <f>IF(N178="základní",J178,0)</f>
        <v>0</v>
      </c>
      <c r="BF178" s="169">
        <f>IF(N178="snížená",J178,0)</f>
        <v>0</v>
      </c>
      <c r="BG178" s="169">
        <f>IF(N178="zákl. přenesená",J178,0)</f>
        <v>0</v>
      </c>
      <c r="BH178" s="169">
        <f>IF(N178="sníž. přenesená",J178,0)</f>
        <v>0</v>
      </c>
      <c r="BI178" s="169">
        <f>IF(N178="nulová",J178,0)</f>
        <v>0</v>
      </c>
      <c r="BJ178" s="22" t="s">
        <v>74</v>
      </c>
      <c r="BK178" s="169">
        <f>ROUND(I178*H178,2)</f>
        <v>0</v>
      </c>
      <c r="BL178" s="22" t="s">
        <v>136</v>
      </c>
      <c r="BM178" s="22" t="s">
        <v>392</v>
      </c>
    </row>
    <row r="179" spans="2:65" s="11" customFormat="1" ht="12" x14ac:dyDescent="0.15">
      <c r="B179" s="173"/>
      <c r="D179" s="170" t="s">
        <v>127</v>
      </c>
      <c r="E179" s="174" t="s">
        <v>4</v>
      </c>
      <c r="F179" s="175" t="s">
        <v>132</v>
      </c>
      <c r="H179" s="176">
        <v>3</v>
      </c>
      <c r="I179" s="177"/>
      <c r="L179" s="173"/>
      <c r="M179" s="178"/>
      <c r="N179" s="179"/>
      <c r="O179" s="179"/>
      <c r="P179" s="179"/>
      <c r="Q179" s="179"/>
      <c r="R179" s="179"/>
      <c r="S179" s="179"/>
      <c r="T179" s="180"/>
      <c r="AT179" s="174" t="s">
        <v>127</v>
      </c>
      <c r="AU179" s="174" t="s">
        <v>77</v>
      </c>
      <c r="AV179" s="11" t="s">
        <v>77</v>
      </c>
      <c r="AW179" s="11" t="s">
        <v>42</v>
      </c>
      <c r="AX179" s="11" t="s">
        <v>74</v>
      </c>
      <c r="AY179" s="174" t="s">
        <v>116</v>
      </c>
    </row>
    <row r="180" spans="2:65" s="1" customFormat="1" ht="16.5" customHeight="1" x14ac:dyDescent="0.15">
      <c r="B180" s="157"/>
      <c r="C180" s="192" t="s">
        <v>247</v>
      </c>
      <c r="D180" s="192" t="s">
        <v>203</v>
      </c>
      <c r="E180" s="193" t="s">
        <v>393</v>
      </c>
      <c r="F180" s="194" t="s">
        <v>394</v>
      </c>
      <c r="G180" s="195" t="s">
        <v>220</v>
      </c>
      <c r="H180" s="196">
        <v>2.02</v>
      </c>
      <c r="I180" s="197"/>
      <c r="J180" s="198">
        <f>ROUND(I180*H180,2)</f>
        <v>0</v>
      </c>
      <c r="K180" s="194" t="s">
        <v>143</v>
      </c>
      <c r="L180" s="199"/>
      <c r="M180" s="200" t="s">
        <v>4</v>
      </c>
      <c r="N180" s="201" t="s">
        <v>50</v>
      </c>
      <c r="O180" s="40"/>
      <c r="P180" s="167">
        <f>O180*H180</f>
        <v>0</v>
      </c>
      <c r="Q180" s="167">
        <v>0.54800000000000004</v>
      </c>
      <c r="R180" s="167">
        <f>Q180*H180</f>
        <v>1.1069600000000002</v>
      </c>
      <c r="S180" s="167">
        <v>0</v>
      </c>
      <c r="T180" s="168">
        <f>S180*H180</f>
        <v>0</v>
      </c>
      <c r="AR180" s="22" t="s">
        <v>154</v>
      </c>
      <c r="AT180" s="22" t="s">
        <v>203</v>
      </c>
      <c r="AU180" s="22" t="s">
        <v>77</v>
      </c>
      <c r="AY180" s="22" t="s">
        <v>116</v>
      </c>
      <c r="BE180" s="169">
        <f>IF(N180="základní",J180,0)</f>
        <v>0</v>
      </c>
      <c r="BF180" s="169">
        <f>IF(N180="snížená",J180,0)</f>
        <v>0</v>
      </c>
      <c r="BG180" s="169">
        <f>IF(N180="zákl. přenesená",J180,0)</f>
        <v>0</v>
      </c>
      <c r="BH180" s="169">
        <f>IF(N180="sníž. přenesená",J180,0)</f>
        <v>0</v>
      </c>
      <c r="BI180" s="169">
        <f>IF(N180="nulová",J180,0)</f>
        <v>0</v>
      </c>
      <c r="BJ180" s="22" t="s">
        <v>74</v>
      </c>
      <c r="BK180" s="169">
        <f>ROUND(I180*H180,2)</f>
        <v>0</v>
      </c>
      <c r="BL180" s="22" t="s">
        <v>136</v>
      </c>
      <c r="BM180" s="22" t="s">
        <v>395</v>
      </c>
    </row>
    <row r="181" spans="2:65" s="11" customFormat="1" ht="12" x14ac:dyDescent="0.15">
      <c r="B181" s="173"/>
      <c r="D181" s="170" t="s">
        <v>127</v>
      </c>
      <c r="E181" s="174" t="s">
        <v>4</v>
      </c>
      <c r="F181" s="175" t="s">
        <v>222</v>
      </c>
      <c r="H181" s="176">
        <v>2.02</v>
      </c>
      <c r="I181" s="177"/>
      <c r="L181" s="173"/>
      <c r="M181" s="178"/>
      <c r="N181" s="179"/>
      <c r="O181" s="179"/>
      <c r="P181" s="179"/>
      <c r="Q181" s="179"/>
      <c r="R181" s="179"/>
      <c r="S181" s="179"/>
      <c r="T181" s="180"/>
      <c r="AT181" s="174" t="s">
        <v>127</v>
      </c>
      <c r="AU181" s="174" t="s">
        <v>77</v>
      </c>
      <c r="AV181" s="11" t="s">
        <v>77</v>
      </c>
      <c r="AW181" s="11" t="s">
        <v>42</v>
      </c>
      <c r="AX181" s="11" t="s">
        <v>74</v>
      </c>
      <c r="AY181" s="174" t="s">
        <v>116</v>
      </c>
    </row>
    <row r="182" spans="2:65" s="1" customFormat="1" ht="16.5" customHeight="1" x14ac:dyDescent="0.15">
      <c r="B182" s="157"/>
      <c r="C182" s="192" t="s">
        <v>248</v>
      </c>
      <c r="D182" s="192" t="s">
        <v>203</v>
      </c>
      <c r="E182" s="193" t="s">
        <v>396</v>
      </c>
      <c r="F182" s="194" t="s">
        <v>397</v>
      </c>
      <c r="G182" s="195" t="s">
        <v>220</v>
      </c>
      <c r="H182" s="196">
        <v>1.01</v>
      </c>
      <c r="I182" s="197"/>
      <c r="J182" s="198">
        <f>ROUND(I182*H182,2)</f>
        <v>0</v>
      </c>
      <c r="K182" s="194" t="s">
        <v>143</v>
      </c>
      <c r="L182" s="199"/>
      <c r="M182" s="200" t="s">
        <v>4</v>
      </c>
      <c r="N182" s="201" t="s">
        <v>50</v>
      </c>
      <c r="O182" s="40"/>
      <c r="P182" s="167">
        <f>O182*H182</f>
        <v>0</v>
      </c>
      <c r="Q182" s="167">
        <v>0.44900000000000001</v>
      </c>
      <c r="R182" s="167">
        <f>Q182*H182</f>
        <v>0.45349</v>
      </c>
      <c r="S182" s="167">
        <v>0</v>
      </c>
      <c r="T182" s="168">
        <f>S182*H182</f>
        <v>0</v>
      </c>
      <c r="AR182" s="22" t="s">
        <v>154</v>
      </c>
      <c r="AT182" s="22" t="s">
        <v>203</v>
      </c>
      <c r="AU182" s="22" t="s">
        <v>77</v>
      </c>
      <c r="AY182" s="22" t="s">
        <v>116</v>
      </c>
      <c r="BE182" s="169">
        <f>IF(N182="základní",J182,0)</f>
        <v>0</v>
      </c>
      <c r="BF182" s="169">
        <f>IF(N182="snížená",J182,0)</f>
        <v>0</v>
      </c>
      <c r="BG182" s="169">
        <f>IF(N182="zákl. přenesená",J182,0)</f>
        <v>0</v>
      </c>
      <c r="BH182" s="169">
        <f>IF(N182="sníž. přenesená",J182,0)</f>
        <v>0</v>
      </c>
      <c r="BI182" s="169">
        <f>IF(N182="nulová",J182,0)</f>
        <v>0</v>
      </c>
      <c r="BJ182" s="22" t="s">
        <v>74</v>
      </c>
      <c r="BK182" s="169">
        <f>ROUND(I182*H182,2)</f>
        <v>0</v>
      </c>
      <c r="BL182" s="22" t="s">
        <v>136</v>
      </c>
      <c r="BM182" s="22" t="s">
        <v>398</v>
      </c>
    </row>
    <row r="183" spans="2:65" s="11" customFormat="1" ht="12" x14ac:dyDescent="0.15">
      <c r="B183" s="173"/>
      <c r="D183" s="170" t="s">
        <v>127</v>
      </c>
      <c r="E183" s="174" t="s">
        <v>4</v>
      </c>
      <c r="F183" s="175" t="s">
        <v>230</v>
      </c>
      <c r="H183" s="176">
        <v>1.01</v>
      </c>
      <c r="I183" s="177"/>
      <c r="L183" s="173"/>
      <c r="M183" s="178"/>
      <c r="N183" s="179"/>
      <c r="O183" s="179"/>
      <c r="P183" s="179"/>
      <c r="Q183" s="179"/>
      <c r="R183" s="179"/>
      <c r="S183" s="179"/>
      <c r="T183" s="180"/>
      <c r="AT183" s="174" t="s">
        <v>127</v>
      </c>
      <c r="AU183" s="174" t="s">
        <v>77</v>
      </c>
      <c r="AV183" s="11" t="s">
        <v>77</v>
      </c>
      <c r="AW183" s="11" t="s">
        <v>42</v>
      </c>
      <c r="AX183" s="11" t="s">
        <v>74</v>
      </c>
      <c r="AY183" s="174" t="s">
        <v>116</v>
      </c>
    </row>
    <row r="184" spans="2:65" s="1" customFormat="1" ht="16.5" customHeight="1" x14ac:dyDescent="0.15">
      <c r="B184" s="157"/>
      <c r="C184" s="192" t="s">
        <v>249</v>
      </c>
      <c r="D184" s="192" t="s">
        <v>203</v>
      </c>
      <c r="E184" s="193" t="s">
        <v>399</v>
      </c>
      <c r="F184" s="194" t="s">
        <v>400</v>
      </c>
      <c r="G184" s="195" t="s">
        <v>220</v>
      </c>
      <c r="H184" s="196">
        <v>2.02</v>
      </c>
      <c r="I184" s="197"/>
      <c r="J184" s="198">
        <f>ROUND(I184*H184,2)</f>
        <v>0</v>
      </c>
      <c r="K184" s="194" t="s">
        <v>143</v>
      </c>
      <c r="L184" s="199"/>
      <c r="M184" s="200" t="s">
        <v>4</v>
      </c>
      <c r="N184" s="201" t="s">
        <v>50</v>
      </c>
      <c r="O184" s="40"/>
      <c r="P184" s="167">
        <f>O184*H184</f>
        <v>0</v>
      </c>
      <c r="Q184" s="167">
        <v>0.52600000000000002</v>
      </c>
      <c r="R184" s="167">
        <f>Q184*H184</f>
        <v>1.0625200000000001</v>
      </c>
      <c r="S184" s="167">
        <v>0</v>
      </c>
      <c r="T184" s="168">
        <f>S184*H184</f>
        <v>0</v>
      </c>
      <c r="AR184" s="22" t="s">
        <v>154</v>
      </c>
      <c r="AT184" s="22" t="s">
        <v>203</v>
      </c>
      <c r="AU184" s="22" t="s">
        <v>77</v>
      </c>
      <c r="AY184" s="22" t="s">
        <v>116</v>
      </c>
      <c r="BE184" s="169">
        <f>IF(N184="základní",J184,0)</f>
        <v>0</v>
      </c>
      <c r="BF184" s="169">
        <f>IF(N184="snížená",J184,0)</f>
        <v>0</v>
      </c>
      <c r="BG184" s="169">
        <f>IF(N184="zákl. přenesená",J184,0)</f>
        <v>0</v>
      </c>
      <c r="BH184" s="169">
        <f>IF(N184="sníž. přenesená",J184,0)</f>
        <v>0</v>
      </c>
      <c r="BI184" s="169">
        <f>IF(N184="nulová",J184,0)</f>
        <v>0</v>
      </c>
      <c r="BJ184" s="22" t="s">
        <v>74</v>
      </c>
      <c r="BK184" s="169">
        <f>ROUND(I184*H184,2)</f>
        <v>0</v>
      </c>
      <c r="BL184" s="22" t="s">
        <v>136</v>
      </c>
      <c r="BM184" s="22" t="s">
        <v>401</v>
      </c>
    </row>
    <row r="185" spans="2:65" s="11" customFormat="1" ht="12" x14ac:dyDescent="0.15">
      <c r="B185" s="173"/>
      <c r="D185" s="170" t="s">
        <v>127</v>
      </c>
      <c r="E185" s="174" t="s">
        <v>4</v>
      </c>
      <c r="F185" s="175" t="s">
        <v>222</v>
      </c>
      <c r="H185" s="176">
        <v>2.02</v>
      </c>
      <c r="I185" s="177"/>
      <c r="L185" s="173"/>
      <c r="M185" s="178"/>
      <c r="N185" s="179"/>
      <c r="O185" s="179"/>
      <c r="P185" s="179"/>
      <c r="Q185" s="179"/>
      <c r="R185" s="179"/>
      <c r="S185" s="179"/>
      <c r="T185" s="180"/>
      <c r="AT185" s="174" t="s">
        <v>127</v>
      </c>
      <c r="AU185" s="174" t="s">
        <v>77</v>
      </c>
      <c r="AV185" s="11" t="s">
        <v>77</v>
      </c>
      <c r="AW185" s="11" t="s">
        <v>42</v>
      </c>
      <c r="AX185" s="11" t="s">
        <v>74</v>
      </c>
      <c r="AY185" s="174" t="s">
        <v>116</v>
      </c>
    </row>
    <row r="186" spans="2:65" s="1" customFormat="1" ht="16.5" customHeight="1" x14ac:dyDescent="0.15">
      <c r="B186" s="157"/>
      <c r="C186" s="192" t="s">
        <v>250</v>
      </c>
      <c r="D186" s="192" t="s">
        <v>203</v>
      </c>
      <c r="E186" s="193" t="s">
        <v>402</v>
      </c>
      <c r="F186" s="194" t="s">
        <v>403</v>
      </c>
      <c r="G186" s="195" t="s">
        <v>220</v>
      </c>
      <c r="H186" s="196">
        <v>1.01</v>
      </c>
      <c r="I186" s="197"/>
      <c r="J186" s="198">
        <f>ROUND(I186*H186,2)</f>
        <v>0</v>
      </c>
      <c r="K186" s="194" t="s">
        <v>143</v>
      </c>
      <c r="L186" s="199"/>
      <c r="M186" s="200" t="s">
        <v>4</v>
      </c>
      <c r="N186" s="201" t="s">
        <v>50</v>
      </c>
      <c r="O186" s="40"/>
      <c r="P186" s="167">
        <f>O186*H186</f>
        <v>0</v>
      </c>
      <c r="Q186" s="167">
        <v>0.26200000000000001</v>
      </c>
      <c r="R186" s="167">
        <f>Q186*H186</f>
        <v>0.26462000000000002</v>
      </c>
      <c r="S186" s="167">
        <v>0</v>
      </c>
      <c r="T186" s="168">
        <f>S186*H186</f>
        <v>0</v>
      </c>
      <c r="AR186" s="22" t="s">
        <v>154</v>
      </c>
      <c r="AT186" s="22" t="s">
        <v>203</v>
      </c>
      <c r="AU186" s="22" t="s">
        <v>77</v>
      </c>
      <c r="AY186" s="22" t="s">
        <v>116</v>
      </c>
      <c r="BE186" s="169">
        <f>IF(N186="základní",J186,0)</f>
        <v>0</v>
      </c>
      <c r="BF186" s="169">
        <f>IF(N186="snížená",J186,0)</f>
        <v>0</v>
      </c>
      <c r="BG186" s="169">
        <f>IF(N186="zákl. přenesená",J186,0)</f>
        <v>0</v>
      </c>
      <c r="BH186" s="169">
        <f>IF(N186="sníž. přenesená",J186,0)</f>
        <v>0</v>
      </c>
      <c r="BI186" s="169">
        <f>IF(N186="nulová",J186,0)</f>
        <v>0</v>
      </c>
      <c r="BJ186" s="22" t="s">
        <v>74</v>
      </c>
      <c r="BK186" s="169">
        <f>ROUND(I186*H186,2)</f>
        <v>0</v>
      </c>
      <c r="BL186" s="22" t="s">
        <v>136</v>
      </c>
      <c r="BM186" s="22" t="s">
        <v>404</v>
      </c>
    </row>
    <row r="187" spans="2:65" s="11" customFormat="1" ht="12" x14ac:dyDescent="0.15">
      <c r="B187" s="173"/>
      <c r="D187" s="170" t="s">
        <v>127</v>
      </c>
      <c r="E187" s="174" t="s">
        <v>4</v>
      </c>
      <c r="F187" s="175" t="s">
        <v>230</v>
      </c>
      <c r="H187" s="176">
        <v>1.01</v>
      </c>
      <c r="I187" s="177"/>
      <c r="L187" s="173"/>
      <c r="M187" s="178"/>
      <c r="N187" s="179"/>
      <c r="O187" s="179"/>
      <c r="P187" s="179"/>
      <c r="Q187" s="179"/>
      <c r="R187" s="179"/>
      <c r="S187" s="179"/>
      <c r="T187" s="180"/>
      <c r="AT187" s="174" t="s">
        <v>127</v>
      </c>
      <c r="AU187" s="174" t="s">
        <v>77</v>
      </c>
      <c r="AV187" s="11" t="s">
        <v>77</v>
      </c>
      <c r="AW187" s="11" t="s">
        <v>42</v>
      </c>
      <c r="AX187" s="11" t="s">
        <v>74</v>
      </c>
      <c r="AY187" s="174" t="s">
        <v>116</v>
      </c>
    </row>
    <row r="188" spans="2:65" s="1" customFormat="1" ht="25.5" customHeight="1" x14ac:dyDescent="0.15">
      <c r="B188" s="157"/>
      <c r="C188" s="192" t="s">
        <v>29</v>
      </c>
      <c r="D188" s="192" t="s">
        <v>203</v>
      </c>
      <c r="E188" s="193" t="s">
        <v>405</v>
      </c>
      <c r="F188" s="194" t="s">
        <v>406</v>
      </c>
      <c r="G188" s="195" t="s">
        <v>220</v>
      </c>
      <c r="H188" s="196">
        <v>1.01</v>
      </c>
      <c r="I188" s="197"/>
      <c r="J188" s="198">
        <f>ROUND(I188*H188,2)</f>
        <v>0</v>
      </c>
      <c r="K188" s="194" t="s">
        <v>4</v>
      </c>
      <c r="L188" s="199"/>
      <c r="M188" s="200" t="s">
        <v>4</v>
      </c>
      <c r="N188" s="201" t="s">
        <v>50</v>
      </c>
      <c r="O188" s="40"/>
      <c r="P188" s="167">
        <f>O188*H188</f>
        <v>0</v>
      </c>
      <c r="Q188" s="167">
        <v>1.6</v>
      </c>
      <c r="R188" s="167">
        <f>Q188*H188</f>
        <v>1.6160000000000001</v>
      </c>
      <c r="S188" s="167">
        <v>0</v>
      </c>
      <c r="T188" s="168">
        <f>S188*H188</f>
        <v>0</v>
      </c>
      <c r="AR188" s="22" t="s">
        <v>154</v>
      </c>
      <c r="AT188" s="22" t="s">
        <v>203</v>
      </c>
      <c r="AU188" s="22" t="s">
        <v>77</v>
      </c>
      <c r="AY188" s="22" t="s">
        <v>116</v>
      </c>
      <c r="BE188" s="169">
        <f>IF(N188="základní",J188,0)</f>
        <v>0</v>
      </c>
      <c r="BF188" s="169">
        <f>IF(N188="snížená",J188,0)</f>
        <v>0</v>
      </c>
      <c r="BG188" s="169">
        <f>IF(N188="zákl. přenesená",J188,0)</f>
        <v>0</v>
      </c>
      <c r="BH188" s="169">
        <f>IF(N188="sníž. přenesená",J188,0)</f>
        <v>0</v>
      </c>
      <c r="BI188" s="169">
        <f>IF(N188="nulová",J188,0)</f>
        <v>0</v>
      </c>
      <c r="BJ188" s="22" t="s">
        <v>74</v>
      </c>
      <c r="BK188" s="169">
        <f>ROUND(I188*H188,2)</f>
        <v>0</v>
      </c>
      <c r="BL188" s="22" t="s">
        <v>136</v>
      </c>
      <c r="BM188" s="22" t="s">
        <v>407</v>
      </c>
    </row>
    <row r="189" spans="2:65" s="11" customFormat="1" ht="12" x14ac:dyDescent="0.15">
      <c r="B189" s="173"/>
      <c r="D189" s="170" t="s">
        <v>127</v>
      </c>
      <c r="E189" s="174" t="s">
        <v>4</v>
      </c>
      <c r="F189" s="175" t="s">
        <v>230</v>
      </c>
      <c r="H189" s="176">
        <v>1.01</v>
      </c>
      <c r="I189" s="177"/>
      <c r="L189" s="173"/>
      <c r="M189" s="178"/>
      <c r="N189" s="179"/>
      <c r="O189" s="179"/>
      <c r="P189" s="179"/>
      <c r="Q189" s="179"/>
      <c r="R189" s="179"/>
      <c r="S189" s="179"/>
      <c r="T189" s="180"/>
      <c r="AT189" s="174" t="s">
        <v>127</v>
      </c>
      <c r="AU189" s="174" t="s">
        <v>77</v>
      </c>
      <c r="AV189" s="11" t="s">
        <v>77</v>
      </c>
      <c r="AW189" s="11" t="s">
        <v>42</v>
      </c>
      <c r="AX189" s="11" t="s">
        <v>74</v>
      </c>
      <c r="AY189" s="174" t="s">
        <v>116</v>
      </c>
    </row>
    <row r="190" spans="2:65" s="1" customFormat="1" ht="25.5" customHeight="1" x14ac:dyDescent="0.15">
      <c r="B190" s="157"/>
      <c r="C190" s="192" t="s">
        <v>251</v>
      </c>
      <c r="D190" s="192" t="s">
        <v>203</v>
      </c>
      <c r="E190" s="193" t="s">
        <v>408</v>
      </c>
      <c r="F190" s="194" t="s">
        <v>409</v>
      </c>
      <c r="G190" s="195" t="s">
        <v>220</v>
      </c>
      <c r="H190" s="196">
        <v>1.01</v>
      </c>
      <c r="I190" s="197"/>
      <c r="J190" s="198">
        <f>ROUND(I190*H190,2)</f>
        <v>0</v>
      </c>
      <c r="K190" s="194" t="s">
        <v>4</v>
      </c>
      <c r="L190" s="199"/>
      <c r="M190" s="200" t="s">
        <v>4</v>
      </c>
      <c r="N190" s="201" t="s">
        <v>50</v>
      </c>
      <c r="O190" s="40"/>
      <c r="P190" s="167">
        <f>O190*H190</f>
        <v>0</v>
      </c>
      <c r="Q190" s="167">
        <v>1.87</v>
      </c>
      <c r="R190" s="167">
        <f>Q190*H190</f>
        <v>1.8887</v>
      </c>
      <c r="S190" s="167">
        <v>0</v>
      </c>
      <c r="T190" s="168">
        <f>S190*H190</f>
        <v>0</v>
      </c>
      <c r="AR190" s="22" t="s">
        <v>154</v>
      </c>
      <c r="AT190" s="22" t="s">
        <v>203</v>
      </c>
      <c r="AU190" s="22" t="s">
        <v>77</v>
      </c>
      <c r="AY190" s="22" t="s">
        <v>116</v>
      </c>
      <c r="BE190" s="169">
        <f>IF(N190="základní",J190,0)</f>
        <v>0</v>
      </c>
      <c r="BF190" s="169">
        <f>IF(N190="snížená",J190,0)</f>
        <v>0</v>
      </c>
      <c r="BG190" s="169">
        <f>IF(N190="zákl. přenesená",J190,0)</f>
        <v>0</v>
      </c>
      <c r="BH190" s="169">
        <f>IF(N190="sníž. přenesená",J190,0)</f>
        <v>0</v>
      </c>
      <c r="BI190" s="169">
        <f>IF(N190="nulová",J190,0)</f>
        <v>0</v>
      </c>
      <c r="BJ190" s="22" t="s">
        <v>74</v>
      </c>
      <c r="BK190" s="169">
        <f>ROUND(I190*H190,2)</f>
        <v>0</v>
      </c>
      <c r="BL190" s="22" t="s">
        <v>136</v>
      </c>
      <c r="BM190" s="22" t="s">
        <v>410</v>
      </c>
    </row>
    <row r="191" spans="2:65" s="11" customFormat="1" ht="12" x14ac:dyDescent="0.15">
      <c r="B191" s="173"/>
      <c r="D191" s="170" t="s">
        <v>127</v>
      </c>
      <c r="E191" s="174" t="s">
        <v>4</v>
      </c>
      <c r="F191" s="175" t="s">
        <v>230</v>
      </c>
      <c r="H191" s="176">
        <v>1.01</v>
      </c>
      <c r="I191" s="177"/>
      <c r="L191" s="173"/>
      <c r="M191" s="178"/>
      <c r="N191" s="179"/>
      <c r="O191" s="179"/>
      <c r="P191" s="179"/>
      <c r="Q191" s="179"/>
      <c r="R191" s="179"/>
      <c r="S191" s="179"/>
      <c r="T191" s="180"/>
      <c r="AT191" s="174" t="s">
        <v>127</v>
      </c>
      <c r="AU191" s="174" t="s">
        <v>77</v>
      </c>
      <c r="AV191" s="11" t="s">
        <v>77</v>
      </c>
      <c r="AW191" s="11" t="s">
        <v>42</v>
      </c>
      <c r="AX191" s="11" t="s">
        <v>74</v>
      </c>
      <c r="AY191" s="174" t="s">
        <v>116</v>
      </c>
    </row>
    <row r="192" spans="2:65" s="1" customFormat="1" ht="25.5" customHeight="1" x14ac:dyDescent="0.15">
      <c r="B192" s="157"/>
      <c r="C192" s="192" t="s">
        <v>252</v>
      </c>
      <c r="D192" s="192" t="s">
        <v>203</v>
      </c>
      <c r="E192" s="193" t="s">
        <v>411</v>
      </c>
      <c r="F192" s="194" t="s">
        <v>412</v>
      </c>
      <c r="G192" s="195" t="s">
        <v>220</v>
      </c>
      <c r="H192" s="196">
        <v>1.01</v>
      </c>
      <c r="I192" s="197"/>
      <c r="J192" s="198">
        <f>ROUND(I192*H192,2)</f>
        <v>0</v>
      </c>
      <c r="K192" s="194" t="s">
        <v>4</v>
      </c>
      <c r="L192" s="199"/>
      <c r="M192" s="200" t="s">
        <v>4</v>
      </c>
      <c r="N192" s="201" t="s">
        <v>50</v>
      </c>
      <c r="O192" s="40"/>
      <c r="P192" s="167">
        <f>O192*H192</f>
        <v>0</v>
      </c>
      <c r="Q192" s="167">
        <v>2.1</v>
      </c>
      <c r="R192" s="167">
        <f>Q192*H192</f>
        <v>2.121</v>
      </c>
      <c r="S192" s="167">
        <v>0</v>
      </c>
      <c r="T192" s="168">
        <f>S192*H192</f>
        <v>0</v>
      </c>
      <c r="AR192" s="22" t="s">
        <v>154</v>
      </c>
      <c r="AT192" s="22" t="s">
        <v>203</v>
      </c>
      <c r="AU192" s="22" t="s">
        <v>77</v>
      </c>
      <c r="AY192" s="22" t="s">
        <v>116</v>
      </c>
      <c r="BE192" s="169">
        <f>IF(N192="základní",J192,0)</f>
        <v>0</v>
      </c>
      <c r="BF192" s="169">
        <f>IF(N192="snížená",J192,0)</f>
        <v>0</v>
      </c>
      <c r="BG192" s="169">
        <f>IF(N192="zákl. přenesená",J192,0)</f>
        <v>0</v>
      </c>
      <c r="BH192" s="169">
        <f>IF(N192="sníž. přenesená",J192,0)</f>
        <v>0</v>
      </c>
      <c r="BI192" s="169">
        <f>IF(N192="nulová",J192,0)</f>
        <v>0</v>
      </c>
      <c r="BJ192" s="22" t="s">
        <v>74</v>
      </c>
      <c r="BK192" s="169">
        <f>ROUND(I192*H192,2)</f>
        <v>0</v>
      </c>
      <c r="BL192" s="22" t="s">
        <v>136</v>
      </c>
      <c r="BM192" s="22" t="s">
        <v>413</v>
      </c>
    </row>
    <row r="193" spans="2:65" s="11" customFormat="1" ht="12" x14ac:dyDescent="0.15">
      <c r="B193" s="173"/>
      <c r="D193" s="170" t="s">
        <v>127</v>
      </c>
      <c r="E193" s="174" t="s">
        <v>4</v>
      </c>
      <c r="F193" s="175" t="s">
        <v>230</v>
      </c>
      <c r="H193" s="176">
        <v>1.01</v>
      </c>
      <c r="I193" s="177"/>
      <c r="L193" s="173"/>
      <c r="M193" s="178"/>
      <c r="N193" s="179"/>
      <c r="O193" s="179"/>
      <c r="P193" s="179"/>
      <c r="Q193" s="179"/>
      <c r="R193" s="179"/>
      <c r="S193" s="179"/>
      <c r="T193" s="180"/>
      <c r="AT193" s="174" t="s">
        <v>127</v>
      </c>
      <c r="AU193" s="174" t="s">
        <v>77</v>
      </c>
      <c r="AV193" s="11" t="s">
        <v>77</v>
      </c>
      <c r="AW193" s="11" t="s">
        <v>42</v>
      </c>
      <c r="AX193" s="11" t="s">
        <v>74</v>
      </c>
      <c r="AY193" s="174" t="s">
        <v>116</v>
      </c>
    </row>
    <row r="194" spans="2:65" s="1" customFormat="1" ht="16.5" customHeight="1" x14ac:dyDescent="0.15">
      <c r="B194" s="157"/>
      <c r="C194" s="192" t="s">
        <v>253</v>
      </c>
      <c r="D194" s="192" t="s">
        <v>203</v>
      </c>
      <c r="E194" s="193" t="s">
        <v>414</v>
      </c>
      <c r="F194" s="194" t="s">
        <v>415</v>
      </c>
      <c r="G194" s="195" t="s">
        <v>220</v>
      </c>
      <c r="H194" s="196">
        <v>6.06</v>
      </c>
      <c r="I194" s="197"/>
      <c r="J194" s="198">
        <f>ROUND(I194*H194,2)</f>
        <v>0</v>
      </c>
      <c r="K194" s="194" t="s">
        <v>143</v>
      </c>
      <c r="L194" s="199"/>
      <c r="M194" s="200" t="s">
        <v>4</v>
      </c>
      <c r="N194" s="201" t="s">
        <v>50</v>
      </c>
      <c r="O194" s="40"/>
      <c r="P194" s="167">
        <f>O194*H194</f>
        <v>0</v>
      </c>
      <c r="Q194" s="167">
        <v>2E-3</v>
      </c>
      <c r="R194" s="167">
        <f>Q194*H194</f>
        <v>1.2119999999999999E-2</v>
      </c>
      <c r="S194" s="167">
        <v>0</v>
      </c>
      <c r="T194" s="168">
        <f>S194*H194</f>
        <v>0</v>
      </c>
      <c r="AR194" s="22" t="s">
        <v>154</v>
      </c>
      <c r="AT194" s="22" t="s">
        <v>203</v>
      </c>
      <c r="AU194" s="22" t="s">
        <v>77</v>
      </c>
      <c r="AY194" s="22" t="s">
        <v>116</v>
      </c>
      <c r="BE194" s="169">
        <f>IF(N194="základní",J194,0)</f>
        <v>0</v>
      </c>
      <c r="BF194" s="169">
        <f>IF(N194="snížená",J194,0)</f>
        <v>0</v>
      </c>
      <c r="BG194" s="169">
        <f>IF(N194="zákl. přenesená",J194,0)</f>
        <v>0</v>
      </c>
      <c r="BH194" s="169">
        <f>IF(N194="sníž. přenesená",J194,0)</f>
        <v>0</v>
      </c>
      <c r="BI194" s="169">
        <f>IF(N194="nulová",J194,0)</f>
        <v>0</v>
      </c>
      <c r="BJ194" s="22" t="s">
        <v>74</v>
      </c>
      <c r="BK194" s="169">
        <f>ROUND(I194*H194,2)</f>
        <v>0</v>
      </c>
      <c r="BL194" s="22" t="s">
        <v>136</v>
      </c>
      <c r="BM194" s="22" t="s">
        <v>416</v>
      </c>
    </row>
    <row r="195" spans="2:65" s="11" customFormat="1" ht="12" x14ac:dyDescent="0.15">
      <c r="B195" s="173"/>
      <c r="D195" s="170" t="s">
        <v>127</v>
      </c>
      <c r="E195" s="174" t="s">
        <v>4</v>
      </c>
      <c r="F195" s="175" t="s">
        <v>417</v>
      </c>
      <c r="H195" s="176">
        <v>6.06</v>
      </c>
      <c r="I195" s="177"/>
      <c r="L195" s="173"/>
      <c r="M195" s="178"/>
      <c r="N195" s="179"/>
      <c r="O195" s="179"/>
      <c r="P195" s="179"/>
      <c r="Q195" s="179"/>
      <c r="R195" s="179"/>
      <c r="S195" s="179"/>
      <c r="T195" s="180"/>
      <c r="AT195" s="174" t="s">
        <v>127</v>
      </c>
      <c r="AU195" s="174" t="s">
        <v>77</v>
      </c>
      <c r="AV195" s="11" t="s">
        <v>77</v>
      </c>
      <c r="AW195" s="11" t="s">
        <v>42</v>
      </c>
      <c r="AX195" s="11" t="s">
        <v>74</v>
      </c>
      <c r="AY195" s="174" t="s">
        <v>116</v>
      </c>
    </row>
    <row r="196" spans="2:65" s="1" customFormat="1" ht="25.5" customHeight="1" x14ac:dyDescent="0.15">
      <c r="B196" s="157"/>
      <c r="C196" s="158" t="s">
        <v>254</v>
      </c>
      <c r="D196" s="158" t="s">
        <v>119</v>
      </c>
      <c r="E196" s="159" t="s">
        <v>418</v>
      </c>
      <c r="F196" s="160" t="s">
        <v>419</v>
      </c>
      <c r="G196" s="161" t="s">
        <v>220</v>
      </c>
      <c r="H196" s="162">
        <v>3</v>
      </c>
      <c r="I196" s="163"/>
      <c r="J196" s="164">
        <f>ROUND(I196*H196,2)</f>
        <v>0</v>
      </c>
      <c r="K196" s="160" t="s">
        <v>143</v>
      </c>
      <c r="L196" s="39"/>
      <c r="M196" s="165" t="s">
        <v>4</v>
      </c>
      <c r="N196" s="166" t="s">
        <v>50</v>
      </c>
      <c r="O196" s="40"/>
      <c r="P196" s="167">
        <f>O196*H196</f>
        <v>0</v>
      </c>
      <c r="Q196" s="167">
        <v>0.21734000000000001</v>
      </c>
      <c r="R196" s="167">
        <f>Q196*H196</f>
        <v>0.65202000000000004</v>
      </c>
      <c r="S196" s="167">
        <v>0</v>
      </c>
      <c r="T196" s="168">
        <f>S196*H196</f>
        <v>0</v>
      </c>
      <c r="AR196" s="22" t="s">
        <v>136</v>
      </c>
      <c r="AT196" s="22" t="s">
        <v>119</v>
      </c>
      <c r="AU196" s="22" t="s">
        <v>77</v>
      </c>
      <c r="AY196" s="22" t="s">
        <v>116</v>
      </c>
      <c r="BE196" s="169">
        <f>IF(N196="základní",J196,0)</f>
        <v>0</v>
      </c>
      <c r="BF196" s="169">
        <f>IF(N196="snížená",J196,0)</f>
        <v>0</v>
      </c>
      <c r="BG196" s="169">
        <f>IF(N196="zákl. přenesená",J196,0)</f>
        <v>0</v>
      </c>
      <c r="BH196" s="169">
        <f>IF(N196="sníž. přenesená",J196,0)</f>
        <v>0</v>
      </c>
      <c r="BI196" s="169">
        <f>IF(N196="nulová",J196,0)</f>
        <v>0</v>
      </c>
      <c r="BJ196" s="22" t="s">
        <v>74</v>
      </c>
      <c r="BK196" s="169">
        <f>ROUND(I196*H196,2)</f>
        <v>0</v>
      </c>
      <c r="BL196" s="22" t="s">
        <v>136</v>
      </c>
      <c r="BM196" s="22" t="s">
        <v>420</v>
      </c>
    </row>
    <row r="197" spans="2:65" s="11" customFormat="1" ht="12" x14ac:dyDescent="0.15">
      <c r="B197" s="173"/>
      <c r="D197" s="170" t="s">
        <v>127</v>
      </c>
      <c r="E197" s="174" t="s">
        <v>4</v>
      </c>
      <c r="F197" s="175" t="s">
        <v>132</v>
      </c>
      <c r="H197" s="176">
        <v>3</v>
      </c>
      <c r="I197" s="177"/>
      <c r="L197" s="173"/>
      <c r="M197" s="178"/>
      <c r="N197" s="179"/>
      <c r="O197" s="179"/>
      <c r="P197" s="179"/>
      <c r="Q197" s="179"/>
      <c r="R197" s="179"/>
      <c r="S197" s="179"/>
      <c r="T197" s="180"/>
      <c r="AT197" s="174" t="s">
        <v>127</v>
      </c>
      <c r="AU197" s="174" t="s">
        <v>77</v>
      </c>
      <c r="AV197" s="11" t="s">
        <v>77</v>
      </c>
      <c r="AW197" s="11" t="s">
        <v>42</v>
      </c>
      <c r="AX197" s="11" t="s">
        <v>74</v>
      </c>
      <c r="AY197" s="174" t="s">
        <v>116</v>
      </c>
    </row>
    <row r="198" spans="2:65" s="1" customFormat="1" ht="16.5" customHeight="1" x14ac:dyDescent="0.15">
      <c r="B198" s="157"/>
      <c r="C198" s="192" t="s">
        <v>255</v>
      </c>
      <c r="D198" s="192" t="s">
        <v>203</v>
      </c>
      <c r="E198" s="193" t="s">
        <v>421</v>
      </c>
      <c r="F198" s="194" t="s">
        <v>422</v>
      </c>
      <c r="G198" s="195" t="s">
        <v>231</v>
      </c>
      <c r="H198" s="196">
        <v>3</v>
      </c>
      <c r="I198" s="197"/>
      <c r="J198" s="198">
        <f>ROUND(I198*H198,2)</f>
        <v>0</v>
      </c>
      <c r="K198" s="194" t="s">
        <v>4</v>
      </c>
      <c r="L198" s="199"/>
      <c r="M198" s="200" t="s">
        <v>4</v>
      </c>
      <c r="N198" s="201" t="s">
        <v>50</v>
      </c>
      <c r="O198" s="40"/>
      <c r="P198" s="167">
        <f>O198*H198</f>
        <v>0</v>
      </c>
      <c r="Q198" s="167">
        <v>0</v>
      </c>
      <c r="R198" s="167">
        <f>Q198*H198</f>
        <v>0</v>
      </c>
      <c r="S198" s="167">
        <v>0</v>
      </c>
      <c r="T198" s="168">
        <f>S198*H198</f>
        <v>0</v>
      </c>
      <c r="AR198" s="22" t="s">
        <v>154</v>
      </c>
      <c r="AT198" s="22" t="s">
        <v>203</v>
      </c>
      <c r="AU198" s="22" t="s">
        <v>77</v>
      </c>
      <c r="AY198" s="22" t="s">
        <v>116</v>
      </c>
      <c r="BE198" s="169">
        <f>IF(N198="základní",J198,0)</f>
        <v>0</v>
      </c>
      <c r="BF198" s="169">
        <f>IF(N198="snížená",J198,0)</f>
        <v>0</v>
      </c>
      <c r="BG198" s="169">
        <f>IF(N198="zákl. přenesená",J198,0)</f>
        <v>0</v>
      </c>
      <c r="BH198" s="169">
        <f>IF(N198="sníž. přenesená",J198,0)</f>
        <v>0</v>
      </c>
      <c r="BI198" s="169">
        <f>IF(N198="nulová",J198,0)</f>
        <v>0</v>
      </c>
      <c r="BJ198" s="22" t="s">
        <v>74</v>
      </c>
      <c r="BK198" s="169">
        <f>ROUND(I198*H198,2)</f>
        <v>0</v>
      </c>
      <c r="BL198" s="22" t="s">
        <v>136</v>
      </c>
      <c r="BM198" s="22" t="s">
        <v>423</v>
      </c>
    </row>
    <row r="199" spans="2:65" s="11" customFormat="1" ht="12" x14ac:dyDescent="0.15">
      <c r="B199" s="173"/>
      <c r="D199" s="170" t="s">
        <v>127</v>
      </c>
      <c r="E199" s="174" t="s">
        <v>4</v>
      </c>
      <c r="F199" s="175" t="s">
        <v>132</v>
      </c>
      <c r="H199" s="176">
        <v>3</v>
      </c>
      <c r="I199" s="177"/>
      <c r="L199" s="173"/>
      <c r="M199" s="178"/>
      <c r="N199" s="179"/>
      <c r="O199" s="179"/>
      <c r="P199" s="179"/>
      <c r="Q199" s="179"/>
      <c r="R199" s="179"/>
      <c r="S199" s="179"/>
      <c r="T199" s="180"/>
      <c r="AT199" s="174" t="s">
        <v>127</v>
      </c>
      <c r="AU199" s="174" t="s">
        <v>77</v>
      </c>
      <c r="AV199" s="11" t="s">
        <v>77</v>
      </c>
      <c r="AW199" s="11" t="s">
        <v>42</v>
      </c>
      <c r="AX199" s="11" t="s">
        <v>74</v>
      </c>
      <c r="AY199" s="174" t="s">
        <v>116</v>
      </c>
    </row>
    <row r="200" spans="2:65" s="1" customFormat="1" ht="16.5" customHeight="1" x14ac:dyDescent="0.15">
      <c r="B200" s="157"/>
      <c r="C200" s="158" t="s">
        <v>256</v>
      </c>
      <c r="D200" s="158" t="s">
        <v>119</v>
      </c>
      <c r="E200" s="159" t="s">
        <v>424</v>
      </c>
      <c r="F200" s="160" t="s">
        <v>425</v>
      </c>
      <c r="G200" s="161" t="s">
        <v>202</v>
      </c>
      <c r="H200" s="162">
        <v>50.83</v>
      </c>
      <c r="I200" s="163"/>
      <c r="J200" s="164">
        <f>ROUND(I200*H200,2)</f>
        <v>0</v>
      </c>
      <c r="K200" s="160" t="s">
        <v>143</v>
      </c>
      <c r="L200" s="39"/>
      <c r="M200" s="165" t="s">
        <v>4</v>
      </c>
      <c r="N200" s="166" t="s">
        <v>50</v>
      </c>
      <c r="O200" s="40"/>
      <c r="P200" s="167">
        <f>O200*H200</f>
        <v>0</v>
      </c>
      <c r="Q200" s="167">
        <v>9.0000000000000006E-5</v>
      </c>
      <c r="R200" s="167">
        <f>Q200*H200</f>
        <v>4.5747000000000001E-3</v>
      </c>
      <c r="S200" s="167">
        <v>0</v>
      </c>
      <c r="T200" s="168">
        <f>S200*H200</f>
        <v>0</v>
      </c>
      <c r="AR200" s="22" t="s">
        <v>136</v>
      </c>
      <c r="AT200" s="22" t="s">
        <v>119</v>
      </c>
      <c r="AU200" s="22" t="s">
        <v>77</v>
      </c>
      <c r="AY200" s="22" t="s">
        <v>116</v>
      </c>
      <c r="BE200" s="169">
        <f>IF(N200="základní",J200,0)</f>
        <v>0</v>
      </c>
      <c r="BF200" s="169">
        <f>IF(N200="snížená",J200,0)</f>
        <v>0</v>
      </c>
      <c r="BG200" s="169">
        <f>IF(N200="zákl. přenesená",J200,0)</f>
        <v>0</v>
      </c>
      <c r="BH200" s="169">
        <f>IF(N200="sníž. přenesená",J200,0)</f>
        <v>0</v>
      </c>
      <c r="BI200" s="169">
        <f>IF(N200="nulová",J200,0)</f>
        <v>0</v>
      </c>
      <c r="BJ200" s="22" t="s">
        <v>74</v>
      </c>
      <c r="BK200" s="169">
        <f>ROUND(I200*H200,2)</f>
        <v>0</v>
      </c>
      <c r="BL200" s="22" t="s">
        <v>136</v>
      </c>
      <c r="BM200" s="22" t="s">
        <v>426</v>
      </c>
    </row>
    <row r="201" spans="2:65" s="11" customFormat="1" ht="12" x14ac:dyDescent="0.15">
      <c r="B201" s="173"/>
      <c r="D201" s="170" t="s">
        <v>127</v>
      </c>
      <c r="E201" s="174" t="s">
        <v>4</v>
      </c>
      <c r="F201" s="175" t="s">
        <v>380</v>
      </c>
      <c r="H201" s="176">
        <v>50.83</v>
      </c>
      <c r="I201" s="177"/>
      <c r="L201" s="173"/>
      <c r="M201" s="178"/>
      <c r="N201" s="179"/>
      <c r="O201" s="179"/>
      <c r="P201" s="179"/>
      <c r="Q201" s="179"/>
      <c r="R201" s="179"/>
      <c r="S201" s="179"/>
      <c r="T201" s="180"/>
      <c r="AT201" s="174" t="s">
        <v>127</v>
      </c>
      <c r="AU201" s="174" t="s">
        <v>77</v>
      </c>
      <c r="AV201" s="11" t="s">
        <v>77</v>
      </c>
      <c r="AW201" s="11" t="s">
        <v>42</v>
      </c>
      <c r="AX201" s="11" t="s">
        <v>74</v>
      </c>
      <c r="AY201" s="174" t="s">
        <v>116</v>
      </c>
    </row>
    <row r="202" spans="2:65" s="10" customFormat="1" ht="29.75" customHeight="1" x14ac:dyDescent="0.15">
      <c r="B202" s="144"/>
      <c r="D202" s="145" t="s">
        <v>65</v>
      </c>
      <c r="E202" s="155" t="s">
        <v>159</v>
      </c>
      <c r="F202" s="155" t="s">
        <v>427</v>
      </c>
      <c r="I202" s="147"/>
      <c r="J202" s="156">
        <f>BK202</f>
        <v>0</v>
      </c>
      <c r="L202" s="144"/>
      <c r="M202" s="149"/>
      <c r="N202" s="150"/>
      <c r="O202" s="150"/>
      <c r="P202" s="151">
        <f>SUM(P203:P206)</f>
        <v>0</v>
      </c>
      <c r="Q202" s="150"/>
      <c r="R202" s="151">
        <f>SUM(R203:R206)</f>
        <v>1.9617599999999995E-2</v>
      </c>
      <c r="S202" s="150"/>
      <c r="T202" s="152">
        <f>SUM(T203:T206)</f>
        <v>0</v>
      </c>
      <c r="AR202" s="145" t="s">
        <v>74</v>
      </c>
      <c r="AT202" s="153" t="s">
        <v>65</v>
      </c>
      <c r="AU202" s="153" t="s">
        <v>74</v>
      </c>
      <c r="AY202" s="145" t="s">
        <v>116</v>
      </c>
      <c r="BK202" s="154">
        <f>SUM(BK203:BK206)</f>
        <v>0</v>
      </c>
    </row>
    <row r="203" spans="2:65" s="1" customFormat="1" ht="38.25" customHeight="1" x14ac:dyDescent="0.15">
      <c r="B203" s="157"/>
      <c r="C203" s="158" t="s">
        <v>257</v>
      </c>
      <c r="D203" s="158" t="s">
        <v>119</v>
      </c>
      <c r="E203" s="159" t="s">
        <v>428</v>
      </c>
      <c r="F203" s="160" t="s">
        <v>429</v>
      </c>
      <c r="G203" s="161" t="s">
        <v>202</v>
      </c>
      <c r="H203" s="162">
        <v>32.159999999999997</v>
      </c>
      <c r="I203" s="163"/>
      <c r="J203" s="164">
        <f>ROUND(I203*H203,2)</f>
        <v>0</v>
      </c>
      <c r="K203" s="160" t="s">
        <v>143</v>
      </c>
      <c r="L203" s="39"/>
      <c r="M203" s="165" t="s">
        <v>4</v>
      </c>
      <c r="N203" s="166" t="s">
        <v>50</v>
      </c>
      <c r="O203" s="40"/>
      <c r="P203" s="167">
        <f>O203*H203</f>
        <v>0</v>
      </c>
      <c r="Q203" s="167">
        <v>6.0999999999999997E-4</v>
      </c>
      <c r="R203" s="167">
        <f>Q203*H203</f>
        <v>1.9617599999999995E-2</v>
      </c>
      <c r="S203" s="167">
        <v>0</v>
      </c>
      <c r="T203" s="168">
        <f>S203*H203</f>
        <v>0</v>
      </c>
      <c r="AR203" s="22" t="s">
        <v>136</v>
      </c>
      <c r="AT203" s="22" t="s">
        <v>119</v>
      </c>
      <c r="AU203" s="22" t="s">
        <v>77</v>
      </c>
      <c r="AY203" s="22" t="s">
        <v>116</v>
      </c>
      <c r="BE203" s="169">
        <f>IF(N203="základní",J203,0)</f>
        <v>0</v>
      </c>
      <c r="BF203" s="169">
        <f>IF(N203="snížená",J203,0)</f>
        <v>0</v>
      </c>
      <c r="BG203" s="169">
        <f>IF(N203="zákl. přenesená",J203,0)</f>
        <v>0</v>
      </c>
      <c r="BH203" s="169">
        <f>IF(N203="sníž. přenesená",J203,0)</f>
        <v>0</v>
      </c>
      <c r="BI203" s="169">
        <f>IF(N203="nulová",J203,0)</f>
        <v>0</v>
      </c>
      <c r="BJ203" s="22" t="s">
        <v>74</v>
      </c>
      <c r="BK203" s="169">
        <f>ROUND(I203*H203,2)</f>
        <v>0</v>
      </c>
      <c r="BL203" s="22" t="s">
        <v>136</v>
      </c>
      <c r="BM203" s="22" t="s">
        <v>430</v>
      </c>
    </row>
    <row r="204" spans="2:65" s="11" customFormat="1" ht="12" x14ac:dyDescent="0.15">
      <c r="B204" s="173"/>
      <c r="D204" s="170" t="s">
        <v>127</v>
      </c>
      <c r="E204" s="174" t="s">
        <v>4</v>
      </c>
      <c r="F204" s="175" t="s">
        <v>431</v>
      </c>
      <c r="H204" s="176">
        <v>32.159999999999997</v>
      </c>
      <c r="I204" s="177"/>
      <c r="L204" s="173"/>
      <c r="M204" s="178"/>
      <c r="N204" s="179"/>
      <c r="O204" s="179"/>
      <c r="P204" s="179"/>
      <c r="Q204" s="179"/>
      <c r="R204" s="179"/>
      <c r="S204" s="179"/>
      <c r="T204" s="180"/>
      <c r="AT204" s="174" t="s">
        <v>127</v>
      </c>
      <c r="AU204" s="174" t="s">
        <v>77</v>
      </c>
      <c r="AV204" s="11" t="s">
        <v>77</v>
      </c>
      <c r="AW204" s="11" t="s">
        <v>42</v>
      </c>
      <c r="AX204" s="11" t="s">
        <v>74</v>
      </c>
      <c r="AY204" s="174" t="s">
        <v>116</v>
      </c>
    </row>
    <row r="205" spans="2:65" s="1" customFormat="1" ht="25.5" customHeight="1" x14ac:dyDescent="0.15">
      <c r="B205" s="157"/>
      <c r="C205" s="158" t="s">
        <v>258</v>
      </c>
      <c r="D205" s="158" t="s">
        <v>119</v>
      </c>
      <c r="E205" s="159" t="s">
        <v>432</v>
      </c>
      <c r="F205" s="160" t="s">
        <v>433</v>
      </c>
      <c r="G205" s="161" t="s">
        <v>202</v>
      </c>
      <c r="H205" s="162">
        <v>32.159999999999997</v>
      </c>
      <c r="I205" s="163"/>
      <c r="J205" s="164">
        <f>ROUND(I205*H205,2)</f>
        <v>0</v>
      </c>
      <c r="K205" s="160" t="s">
        <v>143</v>
      </c>
      <c r="L205" s="39"/>
      <c r="M205" s="165" t="s">
        <v>4</v>
      </c>
      <c r="N205" s="166" t="s">
        <v>50</v>
      </c>
      <c r="O205" s="40"/>
      <c r="P205" s="167">
        <f>O205*H205</f>
        <v>0</v>
      </c>
      <c r="Q205" s="167">
        <v>0</v>
      </c>
      <c r="R205" s="167">
        <f>Q205*H205</f>
        <v>0</v>
      </c>
      <c r="S205" s="167">
        <v>0</v>
      </c>
      <c r="T205" s="168">
        <f>S205*H205</f>
        <v>0</v>
      </c>
      <c r="AR205" s="22" t="s">
        <v>136</v>
      </c>
      <c r="AT205" s="22" t="s">
        <v>119</v>
      </c>
      <c r="AU205" s="22" t="s">
        <v>77</v>
      </c>
      <c r="AY205" s="22" t="s">
        <v>116</v>
      </c>
      <c r="BE205" s="169">
        <f>IF(N205="základní",J205,0)</f>
        <v>0</v>
      </c>
      <c r="BF205" s="169">
        <f>IF(N205="snížená",J205,0)</f>
        <v>0</v>
      </c>
      <c r="BG205" s="169">
        <f>IF(N205="zákl. přenesená",J205,0)</f>
        <v>0</v>
      </c>
      <c r="BH205" s="169">
        <f>IF(N205="sníž. přenesená",J205,0)</f>
        <v>0</v>
      </c>
      <c r="BI205" s="169">
        <f>IF(N205="nulová",J205,0)</f>
        <v>0</v>
      </c>
      <c r="BJ205" s="22" t="s">
        <v>74</v>
      </c>
      <c r="BK205" s="169">
        <f>ROUND(I205*H205,2)</f>
        <v>0</v>
      </c>
      <c r="BL205" s="22" t="s">
        <v>136</v>
      </c>
      <c r="BM205" s="22" t="s">
        <v>434</v>
      </c>
    </row>
    <row r="206" spans="2:65" s="11" customFormat="1" ht="12" x14ac:dyDescent="0.15">
      <c r="B206" s="173"/>
      <c r="D206" s="170" t="s">
        <v>127</v>
      </c>
      <c r="E206" s="174" t="s">
        <v>4</v>
      </c>
      <c r="F206" s="175" t="s">
        <v>431</v>
      </c>
      <c r="H206" s="176">
        <v>32.159999999999997</v>
      </c>
      <c r="I206" s="177"/>
      <c r="L206" s="173"/>
      <c r="M206" s="178"/>
      <c r="N206" s="179"/>
      <c r="O206" s="179"/>
      <c r="P206" s="179"/>
      <c r="Q206" s="179"/>
      <c r="R206" s="179"/>
      <c r="S206" s="179"/>
      <c r="T206" s="180"/>
      <c r="AT206" s="174" t="s">
        <v>127</v>
      </c>
      <c r="AU206" s="174" t="s">
        <v>77</v>
      </c>
      <c r="AV206" s="11" t="s">
        <v>77</v>
      </c>
      <c r="AW206" s="11" t="s">
        <v>42</v>
      </c>
      <c r="AX206" s="11" t="s">
        <v>74</v>
      </c>
      <c r="AY206" s="174" t="s">
        <v>116</v>
      </c>
    </row>
    <row r="207" spans="2:65" s="10" customFormat="1" ht="29.75" customHeight="1" x14ac:dyDescent="0.15">
      <c r="B207" s="144"/>
      <c r="D207" s="145" t="s">
        <v>65</v>
      </c>
      <c r="E207" s="155" t="s">
        <v>435</v>
      </c>
      <c r="F207" s="155" t="s">
        <v>436</v>
      </c>
      <c r="I207" s="147"/>
      <c r="J207" s="156">
        <f>BK207</f>
        <v>0</v>
      </c>
      <c r="L207" s="144"/>
      <c r="M207" s="149"/>
      <c r="N207" s="150"/>
      <c r="O207" s="150"/>
      <c r="P207" s="151">
        <f>SUM(P208:P212)</f>
        <v>0</v>
      </c>
      <c r="Q207" s="150"/>
      <c r="R207" s="151">
        <f>SUM(R208:R212)</f>
        <v>0</v>
      </c>
      <c r="S207" s="150"/>
      <c r="T207" s="152">
        <f>SUM(T208:T212)</f>
        <v>0</v>
      </c>
      <c r="AR207" s="145" t="s">
        <v>74</v>
      </c>
      <c r="AT207" s="153" t="s">
        <v>65</v>
      </c>
      <c r="AU207" s="153" t="s">
        <v>74</v>
      </c>
      <c r="AY207" s="145" t="s">
        <v>116</v>
      </c>
      <c r="BK207" s="154">
        <f>SUM(BK208:BK212)</f>
        <v>0</v>
      </c>
    </row>
    <row r="208" spans="2:65" s="1" customFormat="1" ht="25.5" customHeight="1" x14ac:dyDescent="0.15">
      <c r="B208" s="157"/>
      <c r="C208" s="158" t="s">
        <v>259</v>
      </c>
      <c r="D208" s="158" t="s">
        <v>119</v>
      </c>
      <c r="E208" s="159" t="s">
        <v>437</v>
      </c>
      <c r="F208" s="160" t="s">
        <v>438</v>
      </c>
      <c r="G208" s="161" t="s">
        <v>267</v>
      </c>
      <c r="H208" s="162">
        <v>8.9969999999999999</v>
      </c>
      <c r="I208" s="163"/>
      <c r="J208" s="164">
        <f>ROUND(I208*H208,2)</f>
        <v>0</v>
      </c>
      <c r="K208" s="160" t="s">
        <v>143</v>
      </c>
      <c r="L208" s="39"/>
      <c r="M208" s="165" t="s">
        <v>4</v>
      </c>
      <c r="N208" s="166" t="s">
        <v>50</v>
      </c>
      <c r="O208" s="40"/>
      <c r="P208" s="167">
        <f>O208*H208</f>
        <v>0</v>
      </c>
      <c r="Q208" s="167">
        <v>0</v>
      </c>
      <c r="R208" s="167">
        <f>Q208*H208</f>
        <v>0</v>
      </c>
      <c r="S208" s="167">
        <v>0</v>
      </c>
      <c r="T208" s="168">
        <f>S208*H208</f>
        <v>0</v>
      </c>
      <c r="AR208" s="22" t="s">
        <v>136</v>
      </c>
      <c r="AT208" s="22" t="s">
        <v>119</v>
      </c>
      <c r="AU208" s="22" t="s">
        <v>77</v>
      </c>
      <c r="AY208" s="22" t="s">
        <v>116</v>
      </c>
      <c r="BE208" s="169">
        <f>IF(N208="základní",J208,0)</f>
        <v>0</v>
      </c>
      <c r="BF208" s="169">
        <f>IF(N208="snížená",J208,0)</f>
        <v>0</v>
      </c>
      <c r="BG208" s="169">
        <f>IF(N208="zákl. přenesená",J208,0)</f>
        <v>0</v>
      </c>
      <c r="BH208" s="169">
        <f>IF(N208="sníž. přenesená",J208,0)</f>
        <v>0</v>
      </c>
      <c r="BI208" s="169">
        <f>IF(N208="nulová",J208,0)</f>
        <v>0</v>
      </c>
      <c r="BJ208" s="22" t="s">
        <v>74</v>
      </c>
      <c r="BK208" s="169">
        <f>ROUND(I208*H208,2)</f>
        <v>0</v>
      </c>
      <c r="BL208" s="22" t="s">
        <v>136</v>
      </c>
      <c r="BM208" s="22" t="s">
        <v>439</v>
      </c>
    </row>
    <row r="209" spans="2:65" s="1" customFormat="1" ht="25.5" customHeight="1" x14ac:dyDescent="0.15">
      <c r="B209" s="157"/>
      <c r="C209" s="158" t="s">
        <v>260</v>
      </c>
      <c r="D209" s="158" t="s">
        <v>119</v>
      </c>
      <c r="E209" s="159" t="s">
        <v>440</v>
      </c>
      <c r="F209" s="160" t="s">
        <v>441</v>
      </c>
      <c r="G209" s="161" t="s">
        <v>267</v>
      </c>
      <c r="H209" s="162">
        <v>260.91300000000001</v>
      </c>
      <c r="I209" s="163"/>
      <c r="J209" s="164">
        <f>ROUND(I209*H209,2)</f>
        <v>0</v>
      </c>
      <c r="K209" s="160" t="s">
        <v>143</v>
      </c>
      <c r="L209" s="39"/>
      <c r="M209" s="165" t="s">
        <v>4</v>
      </c>
      <c r="N209" s="166" t="s">
        <v>50</v>
      </c>
      <c r="O209" s="40"/>
      <c r="P209" s="167">
        <f>O209*H209</f>
        <v>0</v>
      </c>
      <c r="Q209" s="167">
        <v>0</v>
      </c>
      <c r="R209" s="167">
        <f>Q209*H209</f>
        <v>0</v>
      </c>
      <c r="S209" s="167">
        <v>0</v>
      </c>
      <c r="T209" s="168">
        <f>S209*H209</f>
        <v>0</v>
      </c>
      <c r="AR209" s="22" t="s">
        <v>136</v>
      </c>
      <c r="AT209" s="22" t="s">
        <v>119</v>
      </c>
      <c r="AU209" s="22" t="s">
        <v>77</v>
      </c>
      <c r="AY209" s="22" t="s">
        <v>116</v>
      </c>
      <c r="BE209" s="169">
        <f>IF(N209="základní",J209,0)</f>
        <v>0</v>
      </c>
      <c r="BF209" s="169">
        <f>IF(N209="snížená",J209,0)</f>
        <v>0</v>
      </c>
      <c r="BG209" s="169">
        <f>IF(N209="zákl. přenesená",J209,0)</f>
        <v>0</v>
      </c>
      <c r="BH209" s="169">
        <f>IF(N209="sníž. přenesená",J209,0)</f>
        <v>0</v>
      </c>
      <c r="BI209" s="169">
        <f>IF(N209="nulová",J209,0)</f>
        <v>0</v>
      </c>
      <c r="BJ209" s="22" t="s">
        <v>74</v>
      </c>
      <c r="BK209" s="169">
        <f>ROUND(I209*H209,2)</f>
        <v>0</v>
      </c>
      <c r="BL209" s="22" t="s">
        <v>136</v>
      </c>
      <c r="BM209" s="22" t="s">
        <v>442</v>
      </c>
    </row>
    <row r="210" spans="2:65" s="11" customFormat="1" ht="12" x14ac:dyDescent="0.15">
      <c r="B210" s="173"/>
      <c r="D210" s="170" t="s">
        <v>127</v>
      </c>
      <c r="F210" s="175" t="s">
        <v>443</v>
      </c>
      <c r="H210" s="176">
        <v>260.91300000000001</v>
      </c>
      <c r="I210" s="177"/>
      <c r="L210" s="173"/>
      <c r="M210" s="178"/>
      <c r="N210" s="179"/>
      <c r="O210" s="179"/>
      <c r="P210" s="179"/>
      <c r="Q210" s="179"/>
      <c r="R210" s="179"/>
      <c r="S210" s="179"/>
      <c r="T210" s="180"/>
      <c r="AT210" s="174" t="s">
        <v>127</v>
      </c>
      <c r="AU210" s="174" t="s">
        <v>77</v>
      </c>
      <c r="AV210" s="11" t="s">
        <v>77</v>
      </c>
      <c r="AW210" s="11" t="s">
        <v>5</v>
      </c>
      <c r="AX210" s="11" t="s">
        <v>74</v>
      </c>
      <c r="AY210" s="174" t="s">
        <v>116</v>
      </c>
    </row>
    <row r="211" spans="2:65" s="1" customFormat="1" ht="25.5" customHeight="1" x14ac:dyDescent="0.15">
      <c r="B211" s="157"/>
      <c r="C211" s="158" t="s">
        <v>261</v>
      </c>
      <c r="D211" s="158" t="s">
        <v>119</v>
      </c>
      <c r="E211" s="159" t="s">
        <v>444</v>
      </c>
      <c r="F211" s="160" t="s">
        <v>445</v>
      </c>
      <c r="G211" s="161" t="s">
        <v>267</v>
      </c>
      <c r="H211" s="162">
        <v>8.9969999999999999</v>
      </c>
      <c r="I211" s="163"/>
      <c r="J211" s="164">
        <f>ROUND(I211*H211,2)</f>
        <v>0</v>
      </c>
      <c r="K211" s="160" t="s">
        <v>143</v>
      </c>
      <c r="L211" s="39"/>
      <c r="M211" s="165" t="s">
        <v>4</v>
      </c>
      <c r="N211" s="166" t="s">
        <v>50</v>
      </c>
      <c r="O211" s="40"/>
      <c r="P211" s="167">
        <f>O211*H211</f>
        <v>0</v>
      </c>
      <c r="Q211" s="167">
        <v>0</v>
      </c>
      <c r="R211" s="167">
        <f>Q211*H211</f>
        <v>0</v>
      </c>
      <c r="S211" s="167">
        <v>0</v>
      </c>
      <c r="T211" s="168">
        <f>S211*H211</f>
        <v>0</v>
      </c>
      <c r="AR211" s="22" t="s">
        <v>136</v>
      </c>
      <c r="AT211" s="22" t="s">
        <v>119</v>
      </c>
      <c r="AU211" s="22" t="s">
        <v>77</v>
      </c>
      <c r="AY211" s="22" t="s">
        <v>116</v>
      </c>
      <c r="BE211" s="169">
        <f>IF(N211="základní",J211,0)</f>
        <v>0</v>
      </c>
      <c r="BF211" s="169">
        <f>IF(N211="snížená",J211,0)</f>
        <v>0</v>
      </c>
      <c r="BG211" s="169">
        <f>IF(N211="zákl. přenesená",J211,0)</f>
        <v>0</v>
      </c>
      <c r="BH211" s="169">
        <f>IF(N211="sníž. přenesená",J211,0)</f>
        <v>0</v>
      </c>
      <c r="BI211" s="169">
        <f>IF(N211="nulová",J211,0)</f>
        <v>0</v>
      </c>
      <c r="BJ211" s="22" t="s">
        <v>74</v>
      </c>
      <c r="BK211" s="169">
        <f>ROUND(I211*H211,2)</f>
        <v>0</v>
      </c>
      <c r="BL211" s="22" t="s">
        <v>136</v>
      </c>
      <c r="BM211" s="22" t="s">
        <v>446</v>
      </c>
    </row>
    <row r="212" spans="2:65" s="11" customFormat="1" ht="12" x14ac:dyDescent="0.15">
      <c r="B212" s="173"/>
      <c r="D212" s="170" t="s">
        <v>127</v>
      </c>
      <c r="E212" s="174" t="s">
        <v>4</v>
      </c>
      <c r="F212" s="175" t="s">
        <v>447</v>
      </c>
      <c r="H212" s="176">
        <v>8.9969999999999999</v>
      </c>
      <c r="I212" s="177"/>
      <c r="L212" s="173"/>
      <c r="M212" s="178"/>
      <c r="N212" s="179"/>
      <c r="O212" s="179"/>
      <c r="P212" s="179"/>
      <c r="Q212" s="179"/>
      <c r="R212" s="179"/>
      <c r="S212" s="179"/>
      <c r="T212" s="180"/>
      <c r="AT212" s="174" t="s">
        <v>127</v>
      </c>
      <c r="AU212" s="174" t="s">
        <v>77</v>
      </c>
      <c r="AV212" s="11" t="s">
        <v>77</v>
      </c>
      <c r="AW212" s="11" t="s">
        <v>42</v>
      </c>
      <c r="AX212" s="11" t="s">
        <v>74</v>
      </c>
      <c r="AY212" s="174" t="s">
        <v>116</v>
      </c>
    </row>
    <row r="213" spans="2:65" s="10" customFormat="1" ht="29.75" customHeight="1" x14ac:dyDescent="0.15">
      <c r="B213" s="144"/>
      <c r="D213" s="145" t="s">
        <v>65</v>
      </c>
      <c r="E213" s="155" t="s">
        <v>263</v>
      </c>
      <c r="F213" s="155" t="s">
        <v>264</v>
      </c>
      <c r="I213" s="147"/>
      <c r="J213" s="156">
        <f>BK213</f>
        <v>0</v>
      </c>
      <c r="L213" s="144"/>
      <c r="M213" s="149"/>
      <c r="N213" s="150"/>
      <c r="O213" s="150"/>
      <c r="P213" s="151">
        <f>P214</f>
        <v>0</v>
      </c>
      <c r="Q213" s="150"/>
      <c r="R213" s="151">
        <f>R214</f>
        <v>0</v>
      </c>
      <c r="S213" s="150"/>
      <c r="T213" s="152">
        <f>T214</f>
        <v>0</v>
      </c>
      <c r="AR213" s="145" t="s">
        <v>74</v>
      </c>
      <c r="AT213" s="153" t="s">
        <v>65</v>
      </c>
      <c r="AU213" s="153" t="s">
        <v>74</v>
      </c>
      <c r="AY213" s="145" t="s">
        <v>116</v>
      </c>
      <c r="BK213" s="154">
        <f>BK214</f>
        <v>0</v>
      </c>
    </row>
    <row r="214" spans="2:65" s="1" customFormat="1" ht="38.25" customHeight="1" x14ac:dyDescent="0.15">
      <c r="B214" s="157"/>
      <c r="C214" s="158" t="s">
        <v>262</v>
      </c>
      <c r="D214" s="158" t="s">
        <v>119</v>
      </c>
      <c r="E214" s="159" t="s">
        <v>265</v>
      </c>
      <c r="F214" s="160" t="s">
        <v>266</v>
      </c>
      <c r="G214" s="161" t="s">
        <v>267</v>
      </c>
      <c r="H214" s="162">
        <v>43.582000000000001</v>
      </c>
      <c r="I214" s="163"/>
      <c r="J214" s="164">
        <f>ROUND(I214*H214,2)</f>
        <v>0</v>
      </c>
      <c r="K214" s="160" t="s">
        <v>143</v>
      </c>
      <c r="L214" s="39"/>
      <c r="M214" s="165" t="s">
        <v>4</v>
      </c>
      <c r="N214" s="210" t="s">
        <v>50</v>
      </c>
      <c r="O214" s="211"/>
      <c r="P214" s="212">
        <f>O214*H214</f>
        <v>0</v>
      </c>
      <c r="Q214" s="212">
        <v>0</v>
      </c>
      <c r="R214" s="212">
        <f>Q214*H214</f>
        <v>0</v>
      </c>
      <c r="S214" s="212">
        <v>0</v>
      </c>
      <c r="T214" s="213">
        <f>S214*H214</f>
        <v>0</v>
      </c>
      <c r="AR214" s="22" t="s">
        <v>136</v>
      </c>
      <c r="AT214" s="22" t="s">
        <v>119</v>
      </c>
      <c r="AU214" s="22" t="s">
        <v>77</v>
      </c>
      <c r="AY214" s="22" t="s">
        <v>116</v>
      </c>
      <c r="BE214" s="169">
        <f>IF(N214="základní",J214,0)</f>
        <v>0</v>
      </c>
      <c r="BF214" s="169">
        <f>IF(N214="snížená",J214,0)</f>
        <v>0</v>
      </c>
      <c r="BG214" s="169">
        <f>IF(N214="zákl. přenesená",J214,0)</f>
        <v>0</v>
      </c>
      <c r="BH214" s="169">
        <f>IF(N214="sníž. přenesená",J214,0)</f>
        <v>0</v>
      </c>
      <c r="BI214" s="169">
        <f>IF(N214="nulová",J214,0)</f>
        <v>0</v>
      </c>
      <c r="BJ214" s="22" t="s">
        <v>74</v>
      </c>
      <c r="BK214" s="169">
        <f>ROUND(I214*H214,2)</f>
        <v>0</v>
      </c>
      <c r="BL214" s="22" t="s">
        <v>136</v>
      </c>
      <c r="BM214" s="22" t="s">
        <v>448</v>
      </c>
    </row>
    <row r="215" spans="2:65" s="1" customFormat="1" ht="7" customHeight="1" x14ac:dyDescent="0.15">
      <c r="B215" s="54"/>
      <c r="C215" s="55"/>
      <c r="D215" s="55"/>
      <c r="E215" s="55"/>
      <c r="F215" s="55"/>
      <c r="G215" s="55"/>
      <c r="H215" s="55"/>
      <c r="I215" s="110"/>
      <c r="J215" s="55"/>
      <c r="K215" s="55"/>
      <c r="L215" s="39"/>
    </row>
  </sheetData>
  <autoFilter ref="C84:K214" xr:uid="{00000000-0009-0000-0000-000003000000}"/>
  <mergeCells count="10">
    <mergeCell ref="J51:J52"/>
    <mergeCell ref="E75:H75"/>
    <mergeCell ref="E77:H7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300-000000000000}"/>
    <hyperlink ref="G1:H1" location="C54" display="2) Rekapitulace" xr:uid="{00000000-0004-0000-0300-000001000000}"/>
    <hyperlink ref="J1" location="C84" display="3) Soupis prací" xr:uid="{00000000-0004-0000-0300-000002000000}"/>
    <hyperlink ref="L1:V1" location="'Rekapitulace stavby'!C2" display="Rekapitulace stavby" xr:uid="{00000000-0004-0000-03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16"/>
  <sheetViews>
    <sheetView showGridLines="0" zoomScaleNormal="100" workbookViewId="0"/>
  </sheetViews>
  <sheetFormatPr baseColWidth="10" defaultColWidth="8.75" defaultRowHeight="11" x14ac:dyDescent="0.15"/>
  <cols>
    <col min="1" max="1" width="8.25" style="214" customWidth="1"/>
    <col min="2" max="2" width="1.75" style="214" customWidth="1"/>
    <col min="3" max="4" width="5" style="214" customWidth="1"/>
    <col min="5" max="5" width="11.75" style="214" customWidth="1"/>
    <col min="6" max="6" width="9.25" style="214" customWidth="1"/>
    <col min="7" max="7" width="5" style="214" customWidth="1"/>
    <col min="8" max="8" width="77.75" style="214" customWidth="1"/>
    <col min="9" max="10" width="20" style="214" customWidth="1"/>
    <col min="11" max="11" width="1.75" style="214" customWidth="1"/>
  </cols>
  <sheetData>
    <row r="1" spans="2:11" ht="37.5" customHeight="1" x14ac:dyDescent="0.15"/>
    <row r="2" spans="2:11" ht="7.5" customHeight="1" x14ac:dyDescent="0.15">
      <c r="B2" s="215"/>
      <c r="C2" s="216"/>
      <c r="D2" s="216"/>
      <c r="E2" s="216"/>
      <c r="F2" s="216"/>
      <c r="G2" s="216"/>
      <c r="H2" s="216"/>
      <c r="I2" s="216"/>
      <c r="J2" s="216"/>
      <c r="K2" s="217"/>
    </row>
    <row r="3" spans="2:11" s="14" customFormat="1" ht="45" customHeight="1" x14ac:dyDescent="0.15">
      <c r="B3" s="218"/>
      <c r="C3" s="335" t="s">
        <v>449</v>
      </c>
      <c r="D3" s="335"/>
      <c r="E3" s="335"/>
      <c r="F3" s="335"/>
      <c r="G3" s="335"/>
      <c r="H3" s="335"/>
      <c r="I3" s="335"/>
      <c r="J3" s="335"/>
      <c r="K3" s="219"/>
    </row>
    <row r="4" spans="2:11" ht="25.5" customHeight="1" x14ac:dyDescent="0.15">
      <c r="B4" s="220"/>
      <c r="C4" s="339" t="s">
        <v>450</v>
      </c>
      <c r="D4" s="339"/>
      <c r="E4" s="339"/>
      <c r="F4" s="339"/>
      <c r="G4" s="339"/>
      <c r="H4" s="339"/>
      <c r="I4" s="339"/>
      <c r="J4" s="339"/>
      <c r="K4" s="221"/>
    </row>
    <row r="5" spans="2:11" ht="5.25" customHeight="1" x14ac:dyDescent="0.15">
      <c r="B5" s="220"/>
      <c r="C5" s="222"/>
      <c r="D5" s="222"/>
      <c r="E5" s="222"/>
      <c r="F5" s="222"/>
      <c r="G5" s="222"/>
      <c r="H5" s="222"/>
      <c r="I5" s="222"/>
      <c r="J5" s="222"/>
      <c r="K5" s="221"/>
    </row>
    <row r="6" spans="2:11" ht="15" customHeight="1" x14ac:dyDescent="0.15">
      <c r="B6" s="220"/>
      <c r="C6" s="337" t="s">
        <v>451</v>
      </c>
      <c r="D6" s="337"/>
      <c r="E6" s="337"/>
      <c r="F6" s="337"/>
      <c r="G6" s="337"/>
      <c r="H6" s="337"/>
      <c r="I6" s="337"/>
      <c r="J6" s="337"/>
      <c r="K6" s="221"/>
    </row>
    <row r="7" spans="2:11" ht="15" customHeight="1" x14ac:dyDescent="0.15">
      <c r="B7" s="224"/>
      <c r="C7" s="337" t="s">
        <v>452</v>
      </c>
      <c r="D7" s="337"/>
      <c r="E7" s="337"/>
      <c r="F7" s="337"/>
      <c r="G7" s="337"/>
      <c r="H7" s="337"/>
      <c r="I7" s="337"/>
      <c r="J7" s="337"/>
      <c r="K7" s="221"/>
    </row>
    <row r="8" spans="2:11" ht="12.75" customHeight="1" x14ac:dyDescent="0.15">
      <c r="B8" s="224"/>
      <c r="C8" s="223"/>
      <c r="D8" s="223"/>
      <c r="E8" s="223"/>
      <c r="F8" s="223"/>
      <c r="G8" s="223"/>
      <c r="H8" s="223"/>
      <c r="I8" s="223"/>
      <c r="J8" s="223"/>
      <c r="K8" s="221"/>
    </row>
    <row r="9" spans="2:11" ht="15" customHeight="1" x14ac:dyDescent="0.15">
      <c r="B9" s="224"/>
      <c r="C9" s="337" t="s">
        <v>453</v>
      </c>
      <c r="D9" s="337"/>
      <c r="E9" s="337"/>
      <c r="F9" s="337"/>
      <c r="G9" s="337"/>
      <c r="H9" s="337"/>
      <c r="I9" s="337"/>
      <c r="J9" s="337"/>
      <c r="K9" s="221"/>
    </row>
    <row r="10" spans="2:11" ht="15" customHeight="1" x14ac:dyDescent="0.15">
      <c r="B10" s="224"/>
      <c r="C10" s="223"/>
      <c r="D10" s="337" t="s">
        <v>454</v>
      </c>
      <c r="E10" s="337"/>
      <c r="F10" s="337"/>
      <c r="G10" s="337"/>
      <c r="H10" s="337"/>
      <c r="I10" s="337"/>
      <c r="J10" s="337"/>
      <c r="K10" s="221"/>
    </row>
    <row r="11" spans="2:11" ht="15" customHeight="1" x14ac:dyDescent="0.15">
      <c r="B11" s="224"/>
      <c r="C11" s="225"/>
      <c r="D11" s="337" t="s">
        <v>455</v>
      </c>
      <c r="E11" s="337"/>
      <c r="F11" s="337"/>
      <c r="G11" s="337"/>
      <c r="H11" s="337"/>
      <c r="I11" s="337"/>
      <c r="J11" s="337"/>
      <c r="K11" s="221"/>
    </row>
    <row r="12" spans="2:11" ht="12.75" customHeight="1" x14ac:dyDescent="0.15">
      <c r="B12" s="224"/>
      <c r="C12" s="225"/>
      <c r="D12" s="225"/>
      <c r="E12" s="225"/>
      <c r="F12" s="225"/>
      <c r="G12" s="225"/>
      <c r="H12" s="225"/>
      <c r="I12" s="225"/>
      <c r="J12" s="225"/>
      <c r="K12" s="221"/>
    </row>
    <row r="13" spans="2:11" ht="15" customHeight="1" x14ac:dyDescent="0.15">
      <c r="B13" s="224"/>
      <c r="C13" s="225"/>
      <c r="D13" s="337" t="s">
        <v>456</v>
      </c>
      <c r="E13" s="337"/>
      <c r="F13" s="337"/>
      <c r="G13" s="337"/>
      <c r="H13" s="337"/>
      <c r="I13" s="337"/>
      <c r="J13" s="337"/>
      <c r="K13" s="221"/>
    </row>
    <row r="14" spans="2:11" ht="15" customHeight="1" x14ac:dyDescent="0.15">
      <c r="B14" s="224"/>
      <c r="C14" s="225"/>
      <c r="D14" s="337" t="s">
        <v>457</v>
      </c>
      <c r="E14" s="337"/>
      <c r="F14" s="337"/>
      <c r="G14" s="337"/>
      <c r="H14" s="337"/>
      <c r="I14" s="337"/>
      <c r="J14" s="337"/>
      <c r="K14" s="221"/>
    </row>
    <row r="15" spans="2:11" ht="15" customHeight="1" x14ac:dyDescent="0.15">
      <c r="B15" s="224"/>
      <c r="C15" s="225"/>
      <c r="D15" s="337" t="s">
        <v>458</v>
      </c>
      <c r="E15" s="337"/>
      <c r="F15" s="337"/>
      <c r="G15" s="337"/>
      <c r="H15" s="337"/>
      <c r="I15" s="337"/>
      <c r="J15" s="337"/>
      <c r="K15" s="221"/>
    </row>
    <row r="16" spans="2:11" ht="15" customHeight="1" x14ac:dyDescent="0.15">
      <c r="B16" s="224"/>
      <c r="C16" s="225"/>
      <c r="D16" s="225"/>
      <c r="E16" s="226" t="s">
        <v>73</v>
      </c>
      <c r="F16" s="337" t="s">
        <v>459</v>
      </c>
      <c r="G16" s="337"/>
      <c r="H16" s="337"/>
      <c r="I16" s="337"/>
      <c r="J16" s="337"/>
      <c r="K16" s="221"/>
    </row>
    <row r="17" spans="2:11" ht="15" customHeight="1" x14ac:dyDescent="0.15">
      <c r="B17" s="224"/>
      <c r="C17" s="225"/>
      <c r="D17" s="225"/>
      <c r="E17" s="226" t="s">
        <v>460</v>
      </c>
      <c r="F17" s="337" t="s">
        <v>461</v>
      </c>
      <c r="G17" s="337"/>
      <c r="H17" s="337"/>
      <c r="I17" s="337"/>
      <c r="J17" s="337"/>
      <c r="K17" s="221"/>
    </row>
    <row r="18" spans="2:11" ht="15" customHeight="1" x14ac:dyDescent="0.15">
      <c r="B18" s="224"/>
      <c r="C18" s="225"/>
      <c r="D18" s="225"/>
      <c r="E18" s="226" t="s">
        <v>462</v>
      </c>
      <c r="F18" s="337" t="s">
        <v>463</v>
      </c>
      <c r="G18" s="337"/>
      <c r="H18" s="337"/>
      <c r="I18" s="337"/>
      <c r="J18" s="337"/>
      <c r="K18" s="221"/>
    </row>
    <row r="19" spans="2:11" ht="15" customHeight="1" x14ac:dyDescent="0.15">
      <c r="B19" s="224"/>
      <c r="C19" s="225"/>
      <c r="D19" s="225"/>
      <c r="E19" s="226" t="s">
        <v>464</v>
      </c>
      <c r="F19" s="337" t="s">
        <v>465</v>
      </c>
      <c r="G19" s="337"/>
      <c r="H19" s="337"/>
      <c r="I19" s="337"/>
      <c r="J19" s="337"/>
      <c r="K19" s="221"/>
    </row>
    <row r="20" spans="2:11" ht="15" customHeight="1" x14ac:dyDescent="0.15">
      <c r="B20" s="224"/>
      <c r="C20" s="225"/>
      <c r="D20" s="225"/>
      <c r="E20" s="226" t="s">
        <v>466</v>
      </c>
      <c r="F20" s="337" t="s">
        <v>467</v>
      </c>
      <c r="G20" s="337"/>
      <c r="H20" s="337"/>
      <c r="I20" s="337"/>
      <c r="J20" s="337"/>
      <c r="K20" s="221"/>
    </row>
    <row r="21" spans="2:11" ht="15" customHeight="1" x14ac:dyDescent="0.15">
      <c r="B21" s="224"/>
      <c r="C21" s="225"/>
      <c r="D21" s="225"/>
      <c r="E21" s="226" t="s">
        <v>468</v>
      </c>
      <c r="F21" s="337" t="s">
        <v>469</v>
      </c>
      <c r="G21" s="337"/>
      <c r="H21" s="337"/>
      <c r="I21" s="337"/>
      <c r="J21" s="337"/>
      <c r="K21" s="221"/>
    </row>
    <row r="22" spans="2:11" ht="12.75" customHeight="1" x14ac:dyDescent="0.15">
      <c r="B22" s="224"/>
      <c r="C22" s="225"/>
      <c r="D22" s="225"/>
      <c r="E22" s="225"/>
      <c r="F22" s="225"/>
      <c r="G22" s="225"/>
      <c r="H22" s="225"/>
      <c r="I22" s="225"/>
      <c r="J22" s="225"/>
      <c r="K22" s="221"/>
    </row>
    <row r="23" spans="2:11" ht="15" customHeight="1" x14ac:dyDescent="0.15">
      <c r="B23" s="224"/>
      <c r="C23" s="337" t="s">
        <v>470</v>
      </c>
      <c r="D23" s="337"/>
      <c r="E23" s="337"/>
      <c r="F23" s="337"/>
      <c r="G23" s="337"/>
      <c r="H23" s="337"/>
      <c r="I23" s="337"/>
      <c r="J23" s="337"/>
      <c r="K23" s="221"/>
    </row>
    <row r="24" spans="2:11" ht="15" customHeight="1" x14ac:dyDescent="0.15">
      <c r="B24" s="224"/>
      <c r="C24" s="337" t="s">
        <v>471</v>
      </c>
      <c r="D24" s="337"/>
      <c r="E24" s="337"/>
      <c r="F24" s="337"/>
      <c r="G24" s="337"/>
      <c r="H24" s="337"/>
      <c r="I24" s="337"/>
      <c r="J24" s="337"/>
      <c r="K24" s="221"/>
    </row>
    <row r="25" spans="2:11" ht="15" customHeight="1" x14ac:dyDescent="0.15">
      <c r="B25" s="224"/>
      <c r="C25" s="223"/>
      <c r="D25" s="337" t="s">
        <v>472</v>
      </c>
      <c r="E25" s="337"/>
      <c r="F25" s="337"/>
      <c r="G25" s="337"/>
      <c r="H25" s="337"/>
      <c r="I25" s="337"/>
      <c r="J25" s="337"/>
      <c r="K25" s="221"/>
    </row>
    <row r="26" spans="2:11" ht="15" customHeight="1" x14ac:dyDescent="0.15">
      <c r="B26" s="224"/>
      <c r="C26" s="225"/>
      <c r="D26" s="337" t="s">
        <v>473</v>
      </c>
      <c r="E26" s="337"/>
      <c r="F26" s="337"/>
      <c r="G26" s="337"/>
      <c r="H26" s="337"/>
      <c r="I26" s="337"/>
      <c r="J26" s="337"/>
      <c r="K26" s="221"/>
    </row>
    <row r="27" spans="2:11" ht="12.75" customHeight="1" x14ac:dyDescent="0.15">
      <c r="B27" s="224"/>
      <c r="C27" s="225"/>
      <c r="D27" s="225"/>
      <c r="E27" s="225"/>
      <c r="F27" s="225"/>
      <c r="G27" s="225"/>
      <c r="H27" s="225"/>
      <c r="I27" s="225"/>
      <c r="J27" s="225"/>
      <c r="K27" s="221"/>
    </row>
    <row r="28" spans="2:11" ht="15" customHeight="1" x14ac:dyDescent="0.15">
      <c r="B28" s="224"/>
      <c r="C28" s="225"/>
      <c r="D28" s="337" t="s">
        <v>474</v>
      </c>
      <c r="E28" s="337"/>
      <c r="F28" s="337"/>
      <c r="G28" s="337"/>
      <c r="H28" s="337"/>
      <c r="I28" s="337"/>
      <c r="J28" s="337"/>
      <c r="K28" s="221"/>
    </row>
    <row r="29" spans="2:11" ht="15" customHeight="1" x14ac:dyDescent="0.15">
      <c r="B29" s="224"/>
      <c r="C29" s="225"/>
      <c r="D29" s="337" t="s">
        <v>475</v>
      </c>
      <c r="E29" s="337"/>
      <c r="F29" s="337"/>
      <c r="G29" s="337"/>
      <c r="H29" s="337"/>
      <c r="I29" s="337"/>
      <c r="J29" s="337"/>
      <c r="K29" s="221"/>
    </row>
    <row r="30" spans="2:11" ht="12.75" customHeight="1" x14ac:dyDescent="0.15">
      <c r="B30" s="224"/>
      <c r="C30" s="225"/>
      <c r="D30" s="225"/>
      <c r="E30" s="225"/>
      <c r="F30" s="225"/>
      <c r="G30" s="225"/>
      <c r="H30" s="225"/>
      <c r="I30" s="225"/>
      <c r="J30" s="225"/>
      <c r="K30" s="221"/>
    </row>
    <row r="31" spans="2:11" ht="15" customHeight="1" x14ac:dyDescent="0.15">
      <c r="B31" s="224"/>
      <c r="C31" s="225"/>
      <c r="D31" s="337" t="s">
        <v>476</v>
      </c>
      <c r="E31" s="337"/>
      <c r="F31" s="337"/>
      <c r="G31" s="337"/>
      <c r="H31" s="337"/>
      <c r="I31" s="337"/>
      <c r="J31" s="337"/>
      <c r="K31" s="221"/>
    </row>
    <row r="32" spans="2:11" ht="15" customHeight="1" x14ac:dyDescent="0.15">
      <c r="B32" s="224"/>
      <c r="C32" s="225"/>
      <c r="D32" s="337" t="s">
        <v>477</v>
      </c>
      <c r="E32" s="337"/>
      <c r="F32" s="337"/>
      <c r="G32" s="337"/>
      <c r="H32" s="337"/>
      <c r="I32" s="337"/>
      <c r="J32" s="337"/>
      <c r="K32" s="221"/>
    </row>
    <row r="33" spans="2:11" ht="15" customHeight="1" x14ac:dyDescent="0.15">
      <c r="B33" s="224"/>
      <c r="C33" s="225"/>
      <c r="D33" s="337" t="s">
        <v>478</v>
      </c>
      <c r="E33" s="337"/>
      <c r="F33" s="337"/>
      <c r="G33" s="337"/>
      <c r="H33" s="337"/>
      <c r="I33" s="337"/>
      <c r="J33" s="337"/>
      <c r="K33" s="221"/>
    </row>
    <row r="34" spans="2:11" ht="15" customHeight="1" x14ac:dyDescent="0.15">
      <c r="B34" s="224"/>
      <c r="C34" s="225"/>
      <c r="D34" s="223"/>
      <c r="E34" s="227" t="s">
        <v>101</v>
      </c>
      <c r="F34" s="223"/>
      <c r="G34" s="337" t="s">
        <v>479</v>
      </c>
      <c r="H34" s="337"/>
      <c r="I34" s="337"/>
      <c r="J34" s="337"/>
      <c r="K34" s="221"/>
    </row>
    <row r="35" spans="2:11" ht="30.75" customHeight="1" x14ac:dyDescent="0.15">
      <c r="B35" s="224"/>
      <c r="C35" s="225"/>
      <c r="D35" s="223"/>
      <c r="E35" s="227" t="s">
        <v>480</v>
      </c>
      <c r="F35" s="223"/>
      <c r="G35" s="337" t="s">
        <v>481</v>
      </c>
      <c r="H35" s="337"/>
      <c r="I35" s="337"/>
      <c r="J35" s="337"/>
      <c r="K35" s="221"/>
    </row>
    <row r="36" spans="2:11" ht="15" customHeight="1" x14ac:dyDescent="0.15">
      <c r="B36" s="224"/>
      <c r="C36" s="225"/>
      <c r="D36" s="223"/>
      <c r="E36" s="227" t="s">
        <v>59</v>
      </c>
      <c r="F36" s="223"/>
      <c r="G36" s="337" t="s">
        <v>482</v>
      </c>
      <c r="H36" s="337"/>
      <c r="I36" s="337"/>
      <c r="J36" s="337"/>
      <c r="K36" s="221"/>
    </row>
    <row r="37" spans="2:11" ht="15" customHeight="1" x14ac:dyDescent="0.15">
      <c r="B37" s="224"/>
      <c r="C37" s="225"/>
      <c r="D37" s="223"/>
      <c r="E37" s="227" t="s">
        <v>102</v>
      </c>
      <c r="F37" s="223"/>
      <c r="G37" s="337" t="s">
        <v>483</v>
      </c>
      <c r="H37" s="337"/>
      <c r="I37" s="337"/>
      <c r="J37" s="337"/>
      <c r="K37" s="221"/>
    </row>
    <row r="38" spans="2:11" ht="15" customHeight="1" x14ac:dyDescent="0.15">
      <c r="B38" s="224"/>
      <c r="C38" s="225"/>
      <c r="D38" s="223"/>
      <c r="E38" s="227" t="s">
        <v>103</v>
      </c>
      <c r="F38" s="223"/>
      <c r="G38" s="337" t="s">
        <v>484</v>
      </c>
      <c r="H38" s="337"/>
      <c r="I38" s="337"/>
      <c r="J38" s="337"/>
      <c r="K38" s="221"/>
    </row>
    <row r="39" spans="2:11" ht="15" customHeight="1" x14ac:dyDescent="0.15">
      <c r="B39" s="224"/>
      <c r="C39" s="225"/>
      <c r="D39" s="223"/>
      <c r="E39" s="227" t="s">
        <v>104</v>
      </c>
      <c r="F39" s="223"/>
      <c r="G39" s="337" t="s">
        <v>485</v>
      </c>
      <c r="H39" s="337"/>
      <c r="I39" s="337"/>
      <c r="J39" s="337"/>
      <c r="K39" s="221"/>
    </row>
    <row r="40" spans="2:11" ht="15" customHeight="1" x14ac:dyDescent="0.15">
      <c r="B40" s="224"/>
      <c r="C40" s="225"/>
      <c r="D40" s="223"/>
      <c r="E40" s="227" t="s">
        <v>486</v>
      </c>
      <c r="F40" s="223"/>
      <c r="G40" s="337" t="s">
        <v>487</v>
      </c>
      <c r="H40" s="337"/>
      <c r="I40" s="337"/>
      <c r="J40" s="337"/>
      <c r="K40" s="221"/>
    </row>
    <row r="41" spans="2:11" ht="15" customHeight="1" x14ac:dyDescent="0.15">
      <c r="B41" s="224"/>
      <c r="C41" s="225"/>
      <c r="D41" s="223"/>
      <c r="E41" s="227"/>
      <c r="F41" s="223"/>
      <c r="G41" s="337" t="s">
        <v>488</v>
      </c>
      <c r="H41" s="337"/>
      <c r="I41" s="337"/>
      <c r="J41" s="337"/>
      <c r="K41" s="221"/>
    </row>
    <row r="42" spans="2:11" ht="15" customHeight="1" x14ac:dyDescent="0.15">
      <c r="B42" s="224"/>
      <c r="C42" s="225"/>
      <c r="D42" s="223"/>
      <c r="E42" s="227" t="s">
        <v>489</v>
      </c>
      <c r="F42" s="223"/>
      <c r="G42" s="337" t="s">
        <v>490</v>
      </c>
      <c r="H42" s="337"/>
      <c r="I42" s="337"/>
      <c r="J42" s="337"/>
      <c r="K42" s="221"/>
    </row>
    <row r="43" spans="2:11" ht="15" customHeight="1" x14ac:dyDescent="0.15">
      <c r="B43" s="224"/>
      <c r="C43" s="225"/>
      <c r="D43" s="223"/>
      <c r="E43" s="227" t="s">
        <v>106</v>
      </c>
      <c r="F43" s="223"/>
      <c r="G43" s="337" t="s">
        <v>491</v>
      </c>
      <c r="H43" s="337"/>
      <c r="I43" s="337"/>
      <c r="J43" s="337"/>
      <c r="K43" s="221"/>
    </row>
    <row r="44" spans="2:11" ht="12.75" customHeight="1" x14ac:dyDescent="0.15">
      <c r="B44" s="224"/>
      <c r="C44" s="225"/>
      <c r="D44" s="223"/>
      <c r="E44" s="223"/>
      <c r="F44" s="223"/>
      <c r="G44" s="223"/>
      <c r="H44" s="223"/>
      <c r="I44" s="223"/>
      <c r="J44" s="223"/>
      <c r="K44" s="221"/>
    </row>
    <row r="45" spans="2:11" ht="15" customHeight="1" x14ac:dyDescent="0.15">
      <c r="B45" s="224"/>
      <c r="C45" s="225"/>
      <c r="D45" s="337" t="s">
        <v>492</v>
      </c>
      <c r="E45" s="337"/>
      <c r="F45" s="337"/>
      <c r="G45" s="337"/>
      <c r="H45" s="337"/>
      <c r="I45" s="337"/>
      <c r="J45" s="337"/>
      <c r="K45" s="221"/>
    </row>
    <row r="46" spans="2:11" ht="15" customHeight="1" x14ac:dyDescent="0.15">
      <c r="B46" s="224"/>
      <c r="C46" s="225"/>
      <c r="D46" s="225"/>
      <c r="E46" s="337" t="s">
        <v>493</v>
      </c>
      <c r="F46" s="337"/>
      <c r="G46" s="337"/>
      <c r="H46" s="337"/>
      <c r="I46" s="337"/>
      <c r="J46" s="337"/>
      <c r="K46" s="221"/>
    </row>
    <row r="47" spans="2:11" ht="15" customHeight="1" x14ac:dyDescent="0.15">
      <c r="B47" s="224"/>
      <c r="C47" s="225"/>
      <c r="D47" s="225"/>
      <c r="E47" s="337" t="s">
        <v>494</v>
      </c>
      <c r="F47" s="337"/>
      <c r="G47" s="337"/>
      <c r="H47" s="337"/>
      <c r="I47" s="337"/>
      <c r="J47" s="337"/>
      <c r="K47" s="221"/>
    </row>
    <row r="48" spans="2:11" ht="15" customHeight="1" x14ac:dyDescent="0.15">
      <c r="B48" s="224"/>
      <c r="C48" s="225"/>
      <c r="D48" s="225"/>
      <c r="E48" s="337" t="s">
        <v>495</v>
      </c>
      <c r="F48" s="337"/>
      <c r="G48" s="337"/>
      <c r="H48" s="337"/>
      <c r="I48" s="337"/>
      <c r="J48" s="337"/>
      <c r="K48" s="221"/>
    </row>
    <row r="49" spans="2:11" ht="15" customHeight="1" x14ac:dyDescent="0.15">
      <c r="B49" s="224"/>
      <c r="C49" s="225"/>
      <c r="D49" s="337" t="s">
        <v>496</v>
      </c>
      <c r="E49" s="337"/>
      <c r="F49" s="337"/>
      <c r="G49" s="337"/>
      <c r="H49" s="337"/>
      <c r="I49" s="337"/>
      <c r="J49" s="337"/>
      <c r="K49" s="221"/>
    </row>
    <row r="50" spans="2:11" ht="25.5" customHeight="1" x14ac:dyDescent="0.15">
      <c r="B50" s="220"/>
      <c r="C50" s="339" t="s">
        <v>497</v>
      </c>
      <c r="D50" s="339"/>
      <c r="E50" s="339"/>
      <c r="F50" s="339"/>
      <c r="G50" s="339"/>
      <c r="H50" s="339"/>
      <c r="I50" s="339"/>
      <c r="J50" s="339"/>
      <c r="K50" s="221"/>
    </row>
    <row r="51" spans="2:11" ht="5.25" customHeight="1" x14ac:dyDescent="0.15">
      <c r="B51" s="220"/>
      <c r="C51" s="222"/>
      <c r="D51" s="222"/>
      <c r="E51" s="222"/>
      <c r="F51" s="222"/>
      <c r="G51" s="222"/>
      <c r="H51" s="222"/>
      <c r="I51" s="222"/>
      <c r="J51" s="222"/>
      <c r="K51" s="221"/>
    </row>
    <row r="52" spans="2:11" ht="15" customHeight="1" x14ac:dyDescent="0.15">
      <c r="B52" s="220"/>
      <c r="C52" s="337" t="s">
        <v>498</v>
      </c>
      <c r="D52" s="337"/>
      <c r="E52" s="337"/>
      <c r="F52" s="337"/>
      <c r="G52" s="337"/>
      <c r="H52" s="337"/>
      <c r="I52" s="337"/>
      <c r="J52" s="337"/>
      <c r="K52" s="221"/>
    </row>
    <row r="53" spans="2:11" ht="15" customHeight="1" x14ac:dyDescent="0.15">
      <c r="B53" s="220"/>
      <c r="C53" s="337" t="s">
        <v>499</v>
      </c>
      <c r="D53" s="337"/>
      <c r="E53" s="337"/>
      <c r="F53" s="337"/>
      <c r="G53" s="337"/>
      <c r="H53" s="337"/>
      <c r="I53" s="337"/>
      <c r="J53" s="337"/>
      <c r="K53" s="221"/>
    </row>
    <row r="54" spans="2:11" ht="12.75" customHeight="1" x14ac:dyDescent="0.15">
      <c r="B54" s="220"/>
      <c r="C54" s="223"/>
      <c r="D54" s="223"/>
      <c r="E54" s="223"/>
      <c r="F54" s="223"/>
      <c r="G54" s="223"/>
      <c r="H54" s="223"/>
      <c r="I54" s="223"/>
      <c r="J54" s="223"/>
      <c r="K54" s="221"/>
    </row>
    <row r="55" spans="2:11" ht="15" customHeight="1" x14ac:dyDescent="0.15">
      <c r="B55" s="220"/>
      <c r="C55" s="337" t="s">
        <v>500</v>
      </c>
      <c r="D55" s="337"/>
      <c r="E55" s="337"/>
      <c r="F55" s="337"/>
      <c r="G55" s="337"/>
      <c r="H55" s="337"/>
      <c r="I55" s="337"/>
      <c r="J55" s="337"/>
      <c r="K55" s="221"/>
    </row>
    <row r="56" spans="2:11" ht="15" customHeight="1" x14ac:dyDescent="0.15">
      <c r="B56" s="220"/>
      <c r="C56" s="225"/>
      <c r="D56" s="337" t="s">
        <v>501</v>
      </c>
      <c r="E56" s="337"/>
      <c r="F56" s="337"/>
      <c r="G56" s="337"/>
      <c r="H56" s="337"/>
      <c r="I56" s="337"/>
      <c r="J56" s="337"/>
      <c r="K56" s="221"/>
    </row>
    <row r="57" spans="2:11" ht="15" customHeight="1" x14ac:dyDescent="0.15">
      <c r="B57" s="220"/>
      <c r="C57" s="225"/>
      <c r="D57" s="337" t="s">
        <v>502</v>
      </c>
      <c r="E57" s="337"/>
      <c r="F57" s="337"/>
      <c r="G57" s="337"/>
      <c r="H57" s="337"/>
      <c r="I57" s="337"/>
      <c r="J57" s="337"/>
      <c r="K57" s="221"/>
    </row>
    <row r="58" spans="2:11" ht="15" customHeight="1" x14ac:dyDescent="0.15">
      <c r="B58" s="220"/>
      <c r="C58" s="225"/>
      <c r="D58" s="337" t="s">
        <v>503</v>
      </c>
      <c r="E58" s="337"/>
      <c r="F58" s="337"/>
      <c r="G58" s="337"/>
      <c r="H58" s="337"/>
      <c r="I58" s="337"/>
      <c r="J58" s="337"/>
      <c r="K58" s="221"/>
    </row>
    <row r="59" spans="2:11" ht="15" customHeight="1" x14ac:dyDescent="0.15">
      <c r="B59" s="220"/>
      <c r="C59" s="225"/>
      <c r="D59" s="337" t="s">
        <v>504</v>
      </c>
      <c r="E59" s="337"/>
      <c r="F59" s="337"/>
      <c r="G59" s="337"/>
      <c r="H59" s="337"/>
      <c r="I59" s="337"/>
      <c r="J59" s="337"/>
      <c r="K59" s="221"/>
    </row>
    <row r="60" spans="2:11" ht="15" customHeight="1" x14ac:dyDescent="0.15">
      <c r="B60" s="220"/>
      <c r="C60" s="225"/>
      <c r="D60" s="338" t="s">
        <v>505</v>
      </c>
      <c r="E60" s="338"/>
      <c r="F60" s="338"/>
      <c r="G60" s="338"/>
      <c r="H60" s="338"/>
      <c r="I60" s="338"/>
      <c r="J60" s="338"/>
      <c r="K60" s="221"/>
    </row>
    <row r="61" spans="2:11" ht="15" customHeight="1" x14ac:dyDescent="0.15">
      <c r="B61" s="220"/>
      <c r="C61" s="225"/>
      <c r="D61" s="337" t="s">
        <v>506</v>
      </c>
      <c r="E61" s="337"/>
      <c r="F61" s="337"/>
      <c r="G61" s="337"/>
      <c r="H61" s="337"/>
      <c r="I61" s="337"/>
      <c r="J61" s="337"/>
      <c r="K61" s="221"/>
    </row>
    <row r="62" spans="2:11" ht="12.75" customHeight="1" x14ac:dyDescent="0.15">
      <c r="B62" s="220"/>
      <c r="C62" s="225"/>
      <c r="D62" s="225"/>
      <c r="E62" s="228"/>
      <c r="F62" s="225"/>
      <c r="G62" s="225"/>
      <c r="H62" s="225"/>
      <c r="I62" s="225"/>
      <c r="J62" s="225"/>
      <c r="K62" s="221"/>
    </row>
    <row r="63" spans="2:11" ht="15" customHeight="1" x14ac:dyDescent="0.15">
      <c r="B63" s="220"/>
      <c r="C63" s="225"/>
      <c r="D63" s="337" t="s">
        <v>507</v>
      </c>
      <c r="E63" s="337"/>
      <c r="F63" s="337"/>
      <c r="G63" s="337"/>
      <c r="H63" s="337"/>
      <c r="I63" s="337"/>
      <c r="J63" s="337"/>
      <c r="K63" s="221"/>
    </row>
    <row r="64" spans="2:11" ht="15" customHeight="1" x14ac:dyDescent="0.15">
      <c r="B64" s="220"/>
      <c r="C64" s="225"/>
      <c r="D64" s="338" t="s">
        <v>508</v>
      </c>
      <c r="E64" s="338"/>
      <c r="F64" s="338"/>
      <c r="G64" s="338"/>
      <c r="H64" s="338"/>
      <c r="I64" s="338"/>
      <c r="J64" s="338"/>
      <c r="K64" s="221"/>
    </row>
    <row r="65" spans="2:11" ht="15" customHeight="1" x14ac:dyDescent="0.15">
      <c r="B65" s="220"/>
      <c r="C65" s="225"/>
      <c r="D65" s="337" t="s">
        <v>509</v>
      </c>
      <c r="E65" s="337"/>
      <c r="F65" s="337"/>
      <c r="G65" s="337"/>
      <c r="H65" s="337"/>
      <c r="I65" s="337"/>
      <c r="J65" s="337"/>
      <c r="K65" s="221"/>
    </row>
    <row r="66" spans="2:11" ht="15" customHeight="1" x14ac:dyDescent="0.15">
      <c r="B66" s="220"/>
      <c r="C66" s="225"/>
      <c r="D66" s="337" t="s">
        <v>510</v>
      </c>
      <c r="E66" s="337"/>
      <c r="F66" s="337"/>
      <c r="G66" s="337"/>
      <c r="H66" s="337"/>
      <c r="I66" s="337"/>
      <c r="J66" s="337"/>
      <c r="K66" s="221"/>
    </row>
    <row r="67" spans="2:11" ht="15" customHeight="1" x14ac:dyDescent="0.15">
      <c r="B67" s="220"/>
      <c r="C67" s="225"/>
      <c r="D67" s="337" t="s">
        <v>511</v>
      </c>
      <c r="E67" s="337"/>
      <c r="F67" s="337"/>
      <c r="G67" s="337"/>
      <c r="H67" s="337"/>
      <c r="I67" s="337"/>
      <c r="J67" s="337"/>
      <c r="K67" s="221"/>
    </row>
    <row r="68" spans="2:11" ht="15" customHeight="1" x14ac:dyDescent="0.15">
      <c r="B68" s="220"/>
      <c r="C68" s="225"/>
      <c r="D68" s="337" t="s">
        <v>512</v>
      </c>
      <c r="E68" s="337"/>
      <c r="F68" s="337"/>
      <c r="G68" s="337"/>
      <c r="H68" s="337"/>
      <c r="I68" s="337"/>
      <c r="J68" s="337"/>
      <c r="K68" s="221"/>
    </row>
    <row r="69" spans="2:11" ht="12.75" customHeight="1" x14ac:dyDescent="0.15">
      <c r="B69" s="229"/>
      <c r="C69" s="230"/>
      <c r="D69" s="230"/>
      <c r="E69" s="230"/>
      <c r="F69" s="230"/>
      <c r="G69" s="230"/>
      <c r="H69" s="230"/>
      <c r="I69" s="230"/>
      <c r="J69" s="230"/>
      <c r="K69" s="231"/>
    </row>
    <row r="70" spans="2:11" ht="18.75" customHeight="1" x14ac:dyDescent="0.15">
      <c r="B70" s="232"/>
      <c r="C70" s="232"/>
      <c r="D70" s="232"/>
      <c r="E70" s="232"/>
      <c r="F70" s="232"/>
      <c r="G70" s="232"/>
      <c r="H70" s="232"/>
      <c r="I70" s="232"/>
      <c r="J70" s="232"/>
      <c r="K70" s="233"/>
    </row>
    <row r="71" spans="2:11" ht="18.75" customHeight="1" x14ac:dyDescent="0.15">
      <c r="B71" s="233"/>
      <c r="C71" s="233"/>
      <c r="D71" s="233"/>
      <c r="E71" s="233"/>
      <c r="F71" s="233"/>
      <c r="G71" s="233"/>
      <c r="H71" s="233"/>
      <c r="I71" s="233"/>
      <c r="J71" s="233"/>
      <c r="K71" s="233"/>
    </row>
    <row r="72" spans="2:11" ht="7.5" customHeight="1" x14ac:dyDescent="0.15">
      <c r="B72" s="234"/>
      <c r="C72" s="235"/>
      <c r="D72" s="235"/>
      <c r="E72" s="235"/>
      <c r="F72" s="235"/>
      <c r="G72" s="235"/>
      <c r="H72" s="235"/>
      <c r="I72" s="235"/>
      <c r="J72" s="235"/>
      <c r="K72" s="236"/>
    </row>
    <row r="73" spans="2:11" ht="45" customHeight="1" x14ac:dyDescent="0.15">
      <c r="B73" s="237"/>
      <c r="C73" s="336" t="s">
        <v>87</v>
      </c>
      <c r="D73" s="336"/>
      <c r="E73" s="336"/>
      <c r="F73" s="336"/>
      <c r="G73" s="336"/>
      <c r="H73" s="336"/>
      <c r="I73" s="336"/>
      <c r="J73" s="336"/>
      <c r="K73" s="238"/>
    </row>
    <row r="74" spans="2:11" ht="17.25" customHeight="1" x14ac:dyDescent="0.15">
      <c r="B74" s="237"/>
      <c r="C74" s="239" t="s">
        <v>513</v>
      </c>
      <c r="D74" s="239"/>
      <c r="E74" s="239"/>
      <c r="F74" s="239" t="s">
        <v>514</v>
      </c>
      <c r="G74" s="240"/>
      <c r="H74" s="239" t="s">
        <v>102</v>
      </c>
      <c r="I74" s="239" t="s">
        <v>63</v>
      </c>
      <c r="J74" s="239" t="s">
        <v>515</v>
      </c>
      <c r="K74" s="238"/>
    </row>
    <row r="75" spans="2:11" ht="17.25" customHeight="1" x14ac:dyDescent="0.15">
      <c r="B75" s="237"/>
      <c r="C75" s="241" t="s">
        <v>516</v>
      </c>
      <c r="D75" s="241"/>
      <c r="E75" s="241"/>
      <c r="F75" s="242" t="s">
        <v>517</v>
      </c>
      <c r="G75" s="243"/>
      <c r="H75" s="241"/>
      <c r="I75" s="241"/>
      <c r="J75" s="241" t="s">
        <v>518</v>
      </c>
      <c r="K75" s="238"/>
    </row>
    <row r="76" spans="2:11" ht="5.25" customHeight="1" x14ac:dyDescent="0.15">
      <c r="B76" s="237"/>
      <c r="C76" s="244"/>
      <c r="D76" s="244"/>
      <c r="E76" s="244"/>
      <c r="F76" s="244"/>
      <c r="G76" s="245"/>
      <c r="H76" s="244"/>
      <c r="I76" s="244"/>
      <c r="J76" s="244"/>
      <c r="K76" s="238"/>
    </row>
    <row r="77" spans="2:11" ht="15" customHeight="1" x14ac:dyDescent="0.15">
      <c r="B77" s="237"/>
      <c r="C77" s="227" t="s">
        <v>59</v>
      </c>
      <c r="D77" s="244"/>
      <c r="E77" s="244"/>
      <c r="F77" s="246" t="s">
        <v>519</v>
      </c>
      <c r="G77" s="245"/>
      <c r="H77" s="227" t="s">
        <v>520</v>
      </c>
      <c r="I77" s="227" t="s">
        <v>521</v>
      </c>
      <c r="J77" s="227">
        <v>20</v>
      </c>
      <c r="K77" s="238"/>
    </row>
    <row r="78" spans="2:11" ht="15" customHeight="1" x14ac:dyDescent="0.15">
      <c r="B78" s="237"/>
      <c r="C78" s="227" t="s">
        <v>522</v>
      </c>
      <c r="D78" s="227"/>
      <c r="E78" s="227"/>
      <c r="F78" s="246" t="s">
        <v>519</v>
      </c>
      <c r="G78" s="245"/>
      <c r="H78" s="227" t="s">
        <v>523</v>
      </c>
      <c r="I78" s="227" t="s">
        <v>521</v>
      </c>
      <c r="J78" s="227">
        <v>120</v>
      </c>
      <c r="K78" s="238"/>
    </row>
    <row r="79" spans="2:11" ht="15" customHeight="1" x14ac:dyDescent="0.15">
      <c r="B79" s="247"/>
      <c r="C79" s="227" t="s">
        <v>524</v>
      </c>
      <c r="D79" s="227"/>
      <c r="E79" s="227"/>
      <c r="F79" s="246" t="s">
        <v>525</v>
      </c>
      <c r="G79" s="245"/>
      <c r="H79" s="227" t="s">
        <v>526</v>
      </c>
      <c r="I79" s="227" t="s">
        <v>521</v>
      </c>
      <c r="J79" s="227">
        <v>50</v>
      </c>
      <c r="K79" s="238"/>
    </row>
    <row r="80" spans="2:11" ht="15" customHeight="1" x14ac:dyDescent="0.15">
      <c r="B80" s="247"/>
      <c r="C80" s="227" t="s">
        <v>527</v>
      </c>
      <c r="D80" s="227"/>
      <c r="E80" s="227"/>
      <c r="F80" s="246" t="s">
        <v>519</v>
      </c>
      <c r="G80" s="245"/>
      <c r="H80" s="227" t="s">
        <v>528</v>
      </c>
      <c r="I80" s="227" t="s">
        <v>529</v>
      </c>
      <c r="J80" s="227"/>
      <c r="K80" s="238"/>
    </row>
    <row r="81" spans="2:11" ht="15" customHeight="1" x14ac:dyDescent="0.15">
      <c r="B81" s="247"/>
      <c r="C81" s="248" t="s">
        <v>530</v>
      </c>
      <c r="D81" s="248"/>
      <c r="E81" s="248"/>
      <c r="F81" s="249" t="s">
        <v>525</v>
      </c>
      <c r="G81" s="248"/>
      <c r="H81" s="248" t="s">
        <v>531</v>
      </c>
      <c r="I81" s="248" t="s">
        <v>521</v>
      </c>
      <c r="J81" s="248">
        <v>15</v>
      </c>
      <c r="K81" s="238"/>
    </row>
    <row r="82" spans="2:11" ht="15" customHeight="1" x14ac:dyDescent="0.15">
      <c r="B82" s="247"/>
      <c r="C82" s="248" t="s">
        <v>532</v>
      </c>
      <c r="D82" s="248"/>
      <c r="E82" s="248"/>
      <c r="F82" s="249" t="s">
        <v>525</v>
      </c>
      <c r="G82" s="248"/>
      <c r="H82" s="248" t="s">
        <v>533</v>
      </c>
      <c r="I82" s="248" t="s">
        <v>521</v>
      </c>
      <c r="J82" s="248">
        <v>15</v>
      </c>
      <c r="K82" s="238"/>
    </row>
    <row r="83" spans="2:11" ht="15" customHeight="1" x14ac:dyDescent="0.15">
      <c r="B83" s="247"/>
      <c r="C83" s="248" t="s">
        <v>534</v>
      </c>
      <c r="D83" s="248"/>
      <c r="E83" s="248"/>
      <c r="F83" s="249" t="s">
        <v>525</v>
      </c>
      <c r="G83" s="248"/>
      <c r="H83" s="248" t="s">
        <v>535</v>
      </c>
      <c r="I83" s="248" t="s">
        <v>521</v>
      </c>
      <c r="J83" s="248">
        <v>20</v>
      </c>
      <c r="K83" s="238"/>
    </row>
    <row r="84" spans="2:11" ht="15" customHeight="1" x14ac:dyDescent="0.15">
      <c r="B84" s="247"/>
      <c r="C84" s="248" t="s">
        <v>536</v>
      </c>
      <c r="D84" s="248"/>
      <c r="E84" s="248"/>
      <c r="F84" s="249" t="s">
        <v>525</v>
      </c>
      <c r="G84" s="248"/>
      <c r="H84" s="248" t="s">
        <v>537</v>
      </c>
      <c r="I84" s="248" t="s">
        <v>521</v>
      </c>
      <c r="J84" s="248">
        <v>20</v>
      </c>
      <c r="K84" s="238"/>
    </row>
    <row r="85" spans="2:11" ht="15" customHeight="1" x14ac:dyDescent="0.15">
      <c r="B85" s="247"/>
      <c r="C85" s="227" t="s">
        <v>538</v>
      </c>
      <c r="D85" s="227"/>
      <c r="E85" s="227"/>
      <c r="F85" s="246" t="s">
        <v>525</v>
      </c>
      <c r="G85" s="245"/>
      <c r="H85" s="227" t="s">
        <v>539</v>
      </c>
      <c r="I85" s="227" t="s">
        <v>521</v>
      </c>
      <c r="J85" s="227">
        <v>50</v>
      </c>
      <c r="K85" s="238"/>
    </row>
    <row r="86" spans="2:11" ht="15" customHeight="1" x14ac:dyDescent="0.15">
      <c r="B86" s="247"/>
      <c r="C86" s="227" t="s">
        <v>540</v>
      </c>
      <c r="D86" s="227"/>
      <c r="E86" s="227"/>
      <c r="F86" s="246" t="s">
        <v>525</v>
      </c>
      <c r="G86" s="245"/>
      <c r="H86" s="227" t="s">
        <v>541</v>
      </c>
      <c r="I86" s="227" t="s">
        <v>521</v>
      </c>
      <c r="J86" s="227">
        <v>20</v>
      </c>
      <c r="K86" s="238"/>
    </row>
    <row r="87" spans="2:11" ht="15" customHeight="1" x14ac:dyDescent="0.15">
      <c r="B87" s="247"/>
      <c r="C87" s="227" t="s">
        <v>542</v>
      </c>
      <c r="D87" s="227"/>
      <c r="E87" s="227"/>
      <c r="F87" s="246" t="s">
        <v>525</v>
      </c>
      <c r="G87" s="245"/>
      <c r="H87" s="227" t="s">
        <v>543</v>
      </c>
      <c r="I87" s="227" t="s">
        <v>521</v>
      </c>
      <c r="J87" s="227">
        <v>20</v>
      </c>
      <c r="K87" s="238"/>
    </row>
    <row r="88" spans="2:11" ht="15" customHeight="1" x14ac:dyDescent="0.15">
      <c r="B88" s="247"/>
      <c r="C88" s="227" t="s">
        <v>544</v>
      </c>
      <c r="D88" s="227"/>
      <c r="E88" s="227"/>
      <c r="F88" s="246" t="s">
        <v>525</v>
      </c>
      <c r="G88" s="245"/>
      <c r="H88" s="227" t="s">
        <v>545</v>
      </c>
      <c r="I88" s="227" t="s">
        <v>521</v>
      </c>
      <c r="J88" s="227">
        <v>50</v>
      </c>
      <c r="K88" s="238"/>
    </row>
    <row r="89" spans="2:11" ht="15" customHeight="1" x14ac:dyDescent="0.15">
      <c r="B89" s="247"/>
      <c r="C89" s="227" t="s">
        <v>546</v>
      </c>
      <c r="D89" s="227"/>
      <c r="E89" s="227"/>
      <c r="F89" s="246" t="s">
        <v>525</v>
      </c>
      <c r="G89" s="245"/>
      <c r="H89" s="227" t="s">
        <v>546</v>
      </c>
      <c r="I89" s="227" t="s">
        <v>521</v>
      </c>
      <c r="J89" s="227">
        <v>50</v>
      </c>
      <c r="K89" s="238"/>
    </row>
    <row r="90" spans="2:11" ht="15" customHeight="1" x14ac:dyDescent="0.15">
      <c r="B90" s="247"/>
      <c r="C90" s="227" t="s">
        <v>107</v>
      </c>
      <c r="D90" s="227"/>
      <c r="E90" s="227"/>
      <c r="F90" s="246" t="s">
        <v>525</v>
      </c>
      <c r="G90" s="245"/>
      <c r="H90" s="227" t="s">
        <v>547</v>
      </c>
      <c r="I90" s="227" t="s">
        <v>521</v>
      </c>
      <c r="J90" s="227">
        <v>255</v>
      </c>
      <c r="K90" s="238"/>
    </row>
    <row r="91" spans="2:11" ht="15" customHeight="1" x14ac:dyDescent="0.15">
      <c r="B91" s="247"/>
      <c r="C91" s="227" t="s">
        <v>548</v>
      </c>
      <c r="D91" s="227"/>
      <c r="E91" s="227"/>
      <c r="F91" s="246" t="s">
        <v>519</v>
      </c>
      <c r="G91" s="245"/>
      <c r="H91" s="227" t="s">
        <v>549</v>
      </c>
      <c r="I91" s="227" t="s">
        <v>550</v>
      </c>
      <c r="J91" s="227"/>
      <c r="K91" s="238"/>
    </row>
    <row r="92" spans="2:11" ht="15" customHeight="1" x14ac:dyDescent="0.15">
      <c r="B92" s="247"/>
      <c r="C92" s="227" t="s">
        <v>551</v>
      </c>
      <c r="D92" s="227"/>
      <c r="E92" s="227"/>
      <c r="F92" s="246" t="s">
        <v>519</v>
      </c>
      <c r="G92" s="245"/>
      <c r="H92" s="227" t="s">
        <v>552</v>
      </c>
      <c r="I92" s="227" t="s">
        <v>553</v>
      </c>
      <c r="J92" s="227"/>
      <c r="K92" s="238"/>
    </row>
    <row r="93" spans="2:11" ht="15" customHeight="1" x14ac:dyDescent="0.15">
      <c r="B93" s="247"/>
      <c r="C93" s="227" t="s">
        <v>554</v>
      </c>
      <c r="D93" s="227"/>
      <c r="E93" s="227"/>
      <c r="F93" s="246" t="s">
        <v>519</v>
      </c>
      <c r="G93" s="245"/>
      <c r="H93" s="227" t="s">
        <v>554</v>
      </c>
      <c r="I93" s="227" t="s">
        <v>553</v>
      </c>
      <c r="J93" s="227"/>
      <c r="K93" s="238"/>
    </row>
    <row r="94" spans="2:11" ht="15" customHeight="1" x14ac:dyDescent="0.15">
      <c r="B94" s="247"/>
      <c r="C94" s="227" t="s">
        <v>45</v>
      </c>
      <c r="D94" s="227"/>
      <c r="E94" s="227"/>
      <c r="F94" s="246" t="s">
        <v>519</v>
      </c>
      <c r="G94" s="245"/>
      <c r="H94" s="227" t="s">
        <v>555</v>
      </c>
      <c r="I94" s="227" t="s">
        <v>553</v>
      </c>
      <c r="J94" s="227"/>
      <c r="K94" s="238"/>
    </row>
    <row r="95" spans="2:11" ht="15" customHeight="1" x14ac:dyDescent="0.15">
      <c r="B95" s="247"/>
      <c r="C95" s="227" t="s">
        <v>55</v>
      </c>
      <c r="D95" s="227"/>
      <c r="E95" s="227"/>
      <c r="F95" s="246" t="s">
        <v>519</v>
      </c>
      <c r="G95" s="245"/>
      <c r="H95" s="227" t="s">
        <v>556</v>
      </c>
      <c r="I95" s="227" t="s">
        <v>553</v>
      </c>
      <c r="J95" s="227"/>
      <c r="K95" s="238"/>
    </row>
    <row r="96" spans="2:11" ht="15" customHeight="1" x14ac:dyDescent="0.15">
      <c r="B96" s="250"/>
      <c r="C96" s="251"/>
      <c r="D96" s="251"/>
      <c r="E96" s="251"/>
      <c r="F96" s="251"/>
      <c r="G96" s="251"/>
      <c r="H96" s="251"/>
      <c r="I96" s="251"/>
      <c r="J96" s="251"/>
      <c r="K96" s="252"/>
    </row>
    <row r="97" spans="2:11" ht="18.75" customHeight="1" x14ac:dyDescent="0.15">
      <c r="B97" s="253"/>
      <c r="C97" s="254"/>
      <c r="D97" s="254"/>
      <c r="E97" s="254"/>
      <c r="F97" s="254"/>
      <c r="G97" s="254"/>
      <c r="H97" s="254"/>
      <c r="I97" s="254"/>
      <c r="J97" s="254"/>
      <c r="K97" s="253"/>
    </row>
    <row r="98" spans="2:11" ht="18.75" customHeight="1" x14ac:dyDescent="0.15">
      <c r="B98" s="233"/>
      <c r="C98" s="233"/>
      <c r="D98" s="233"/>
      <c r="E98" s="233"/>
      <c r="F98" s="233"/>
      <c r="G98" s="233"/>
      <c r="H98" s="233"/>
      <c r="I98" s="233"/>
      <c r="J98" s="233"/>
      <c r="K98" s="233"/>
    </row>
    <row r="99" spans="2:11" ht="7.5" customHeight="1" x14ac:dyDescent="0.15">
      <c r="B99" s="234"/>
      <c r="C99" s="235"/>
      <c r="D99" s="235"/>
      <c r="E99" s="235"/>
      <c r="F99" s="235"/>
      <c r="G99" s="235"/>
      <c r="H99" s="235"/>
      <c r="I99" s="235"/>
      <c r="J99" s="235"/>
      <c r="K99" s="236"/>
    </row>
    <row r="100" spans="2:11" ht="45" customHeight="1" x14ac:dyDescent="0.15">
      <c r="B100" s="237"/>
      <c r="C100" s="336" t="s">
        <v>557</v>
      </c>
      <c r="D100" s="336"/>
      <c r="E100" s="336"/>
      <c r="F100" s="336"/>
      <c r="G100" s="336"/>
      <c r="H100" s="336"/>
      <c r="I100" s="336"/>
      <c r="J100" s="336"/>
      <c r="K100" s="238"/>
    </row>
    <row r="101" spans="2:11" ht="17.25" customHeight="1" x14ac:dyDescent="0.15">
      <c r="B101" s="237"/>
      <c r="C101" s="239" t="s">
        <v>513</v>
      </c>
      <c r="D101" s="239"/>
      <c r="E101" s="239"/>
      <c r="F101" s="239" t="s">
        <v>514</v>
      </c>
      <c r="G101" s="240"/>
      <c r="H101" s="239" t="s">
        <v>102</v>
      </c>
      <c r="I101" s="239" t="s">
        <v>63</v>
      </c>
      <c r="J101" s="239" t="s">
        <v>515</v>
      </c>
      <c r="K101" s="238"/>
    </row>
    <row r="102" spans="2:11" ht="17.25" customHeight="1" x14ac:dyDescent="0.15">
      <c r="B102" s="237"/>
      <c r="C102" s="241" t="s">
        <v>516</v>
      </c>
      <c r="D102" s="241"/>
      <c r="E102" s="241"/>
      <c r="F102" s="242" t="s">
        <v>517</v>
      </c>
      <c r="G102" s="243"/>
      <c r="H102" s="241"/>
      <c r="I102" s="241"/>
      <c r="J102" s="241" t="s">
        <v>518</v>
      </c>
      <c r="K102" s="238"/>
    </row>
    <row r="103" spans="2:11" ht="5.25" customHeight="1" x14ac:dyDescent="0.15">
      <c r="B103" s="237"/>
      <c r="C103" s="239"/>
      <c r="D103" s="239"/>
      <c r="E103" s="239"/>
      <c r="F103" s="239"/>
      <c r="G103" s="255"/>
      <c r="H103" s="239"/>
      <c r="I103" s="239"/>
      <c r="J103" s="239"/>
      <c r="K103" s="238"/>
    </row>
    <row r="104" spans="2:11" ht="15" customHeight="1" x14ac:dyDescent="0.15">
      <c r="B104" s="237"/>
      <c r="C104" s="227" t="s">
        <v>59</v>
      </c>
      <c r="D104" s="244"/>
      <c r="E104" s="244"/>
      <c r="F104" s="246" t="s">
        <v>519</v>
      </c>
      <c r="G104" s="255"/>
      <c r="H104" s="227" t="s">
        <v>558</v>
      </c>
      <c r="I104" s="227" t="s">
        <v>521</v>
      </c>
      <c r="J104" s="227">
        <v>20</v>
      </c>
      <c r="K104" s="238"/>
    </row>
    <row r="105" spans="2:11" ht="15" customHeight="1" x14ac:dyDescent="0.15">
      <c r="B105" s="237"/>
      <c r="C105" s="227" t="s">
        <v>522</v>
      </c>
      <c r="D105" s="227"/>
      <c r="E105" s="227"/>
      <c r="F105" s="246" t="s">
        <v>519</v>
      </c>
      <c r="G105" s="227"/>
      <c r="H105" s="227" t="s">
        <v>558</v>
      </c>
      <c r="I105" s="227" t="s">
        <v>521</v>
      </c>
      <c r="J105" s="227">
        <v>120</v>
      </c>
      <c r="K105" s="238"/>
    </row>
    <row r="106" spans="2:11" ht="15" customHeight="1" x14ac:dyDescent="0.15">
      <c r="B106" s="247"/>
      <c r="C106" s="227" t="s">
        <v>524</v>
      </c>
      <c r="D106" s="227"/>
      <c r="E106" s="227"/>
      <c r="F106" s="246" t="s">
        <v>525</v>
      </c>
      <c r="G106" s="227"/>
      <c r="H106" s="227" t="s">
        <v>558</v>
      </c>
      <c r="I106" s="227" t="s">
        <v>521</v>
      </c>
      <c r="J106" s="227">
        <v>50</v>
      </c>
      <c r="K106" s="238"/>
    </row>
    <row r="107" spans="2:11" ht="15" customHeight="1" x14ac:dyDescent="0.15">
      <c r="B107" s="247"/>
      <c r="C107" s="227" t="s">
        <v>527</v>
      </c>
      <c r="D107" s="227"/>
      <c r="E107" s="227"/>
      <c r="F107" s="246" t="s">
        <v>519</v>
      </c>
      <c r="G107" s="227"/>
      <c r="H107" s="227" t="s">
        <v>558</v>
      </c>
      <c r="I107" s="227" t="s">
        <v>529</v>
      </c>
      <c r="J107" s="227"/>
      <c r="K107" s="238"/>
    </row>
    <row r="108" spans="2:11" ht="15" customHeight="1" x14ac:dyDescent="0.15">
      <c r="B108" s="247"/>
      <c r="C108" s="227" t="s">
        <v>538</v>
      </c>
      <c r="D108" s="227"/>
      <c r="E108" s="227"/>
      <c r="F108" s="246" t="s">
        <v>525</v>
      </c>
      <c r="G108" s="227"/>
      <c r="H108" s="227" t="s">
        <v>558</v>
      </c>
      <c r="I108" s="227" t="s">
        <v>521</v>
      </c>
      <c r="J108" s="227">
        <v>50</v>
      </c>
      <c r="K108" s="238"/>
    </row>
    <row r="109" spans="2:11" ht="15" customHeight="1" x14ac:dyDescent="0.15">
      <c r="B109" s="247"/>
      <c r="C109" s="227" t="s">
        <v>546</v>
      </c>
      <c r="D109" s="227"/>
      <c r="E109" s="227"/>
      <c r="F109" s="246" t="s">
        <v>525</v>
      </c>
      <c r="G109" s="227"/>
      <c r="H109" s="227" t="s">
        <v>558</v>
      </c>
      <c r="I109" s="227" t="s">
        <v>521</v>
      </c>
      <c r="J109" s="227">
        <v>50</v>
      </c>
      <c r="K109" s="238"/>
    </row>
    <row r="110" spans="2:11" ht="15" customHeight="1" x14ac:dyDescent="0.15">
      <c r="B110" s="247"/>
      <c r="C110" s="227" t="s">
        <v>544</v>
      </c>
      <c r="D110" s="227"/>
      <c r="E110" s="227"/>
      <c r="F110" s="246" t="s">
        <v>525</v>
      </c>
      <c r="G110" s="227"/>
      <c r="H110" s="227" t="s">
        <v>558</v>
      </c>
      <c r="I110" s="227" t="s">
        <v>521</v>
      </c>
      <c r="J110" s="227">
        <v>50</v>
      </c>
      <c r="K110" s="238"/>
    </row>
    <row r="111" spans="2:11" ht="15" customHeight="1" x14ac:dyDescent="0.15">
      <c r="B111" s="247"/>
      <c r="C111" s="227" t="s">
        <v>59</v>
      </c>
      <c r="D111" s="227"/>
      <c r="E111" s="227"/>
      <c r="F111" s="246" t="s">
        <v>519</v>
      </c>
      <c r="G111" s="227"/>
      <c r="H111" s="227" t="s">
        <v>559</v>
      </c>
      <c r="I111" s="227" t="s">
        <v>521</v>
      </c>
      <c r="J111" s="227">
        <v>20</v>
      </c>
      <c r="K111" s="238"/>
    </row>
    <row r="112" spans="2:11" ht="15" customHeight="1" x14ac:dyDescent="0.15">
      <c r="B112" s="247"/>
      <c r="C112" s="227" t="s">
        <v>560</v>
      </c>
      <c r="D112" s="227"/>
      <c r="E112" s="227"/>
      <c r="F112" s="246" t="s">
        <v>519</v>
      </c>
      <c r="G112" s="227"/>
      <c r="H112" s="227" t="s">
        <v>561</v>
      </c>
      <c r="I112" s="227" t="s">
        <v>521</v>
      </c>
      <c r="J112" s="227">
        <v>120</v>
      </c>
      <c r="K112" s="238"/>
    </row>
    <row r="113" spans="2:11" ht="15" customHeight="1" x14ac:dyDescent="0.15">
      <c r="B113" s="247"/>
      <c r="C113" s="227" t="s">
        <v>45</v>
      </c>
      <c r="D113" s="227"/>
      <c r="E113" s="227"/>
      <c r="F113" s="246" t="s">
        <v>519</v>
      </c>
      <c r="G113" s="227"/>
      <c r="H113" s="227" t="s">
        <v>562</v>
      </c>
      <c r="I113" s="227" t="s">
        <v>553</v>
      </c>
      <c r="J113" s="227"/>
      <c r="K113" s="238"/>
    </row>
    <row r="114" spans="2:11" ht="15" customHeight="1" x14ac:dyDescent="0.15">
      <c r="B114" s="247"/>
      <c r="C114" s="227" t="s">
        <v>55</v>
      </c>
      <c r="D114" s="227"/>
      <c r="E114" s="227"/>
      <c r="F114" s="246" t="s">
        <v>519</v>
      </c>
      <c r="G114" s="227"/>
      <c r="H114" s="227" t="s">
        <v>563</v>
      </c>
      <c r="I114" s="227" t="s">
        <v>553</v>
      </c>
      <c r="J114" s="227"/>
      <c r="K114" s="238"/>
    </row>
    <row r="115" spans="2:11" ht="15" customHeight="1" x14ac:dyDescent="0.15">
      <c r="B115" s="247"/>
      <c r="C115" s="227" t="s">
        <v>63</v>
      </c>
      <c r="D115" s="227"/>
      <c r="E115" s="227"/>
      <c r="F115" s="246" t="s">
        <v>519</v>
      </c>
      <c r="G115" s="227"/>
      <c r="H115" s="227" t="s">
        <v>564</v>
      </c>
      <c r="I115" s="227" t="s">
        <v>565</v>
      </c>
      <c r="J115" s="227"/>
      <c r="K115" s="238"/>
    </row>
    <row r="116" spans="2:11" ht="15" customHeight="1" x14ac:dyDescent="0.15">
      <c r="B116" s="250"/>
      <c r="C116" s="256"/>
      <c r="D116" s="256"/>
      <c r="E116" s="256"/>
      <c r="F116" s="256"/>
      <c r="G116" s="256"/>
      <c r="H116" s="256"/>
      <c r="I116" s="256"/>
      <c r="J116" s="256"/>
      <c r="K116" s="252"/>
    </row>
    <row r="117" spans="2:11" ht="18.75" customHeight="1" x14ac:dyDescent="0.15">
      <c r="B117" s="257"/>
      <c r="C117" s="223"/>
      <c r="D117" s="223"/>
      <c r="E117" s="223"/>
      <c r="F117" s="258"/>
      <c r="G117" s="223"/>
      <c r="H117" s="223"/>
      <c r="I117" s="223"/>
      <c r="J117" s="223"/>
      <c r="K117" s="257"/>
    </row>
    <row r="118" spans="2:11" ht="18.75" customHeight="1" x14ac:dyDescent="0.15">
      <c r="B118" s="233"/>
      <c r="C118" s="233"/>
      <c r="D118" s="233"/>
      <c r="E118" s="233"/>
      <c r="F118" s="233"/>
      <c r="G118" s="233"/>
      <c r="H118" s="233"/>
      <c r="I118" s="233"/>
      <c r="J118" s="233"/>
      <c r="K118" s="233"/>
    </row>
    <row r="119" spans="2:11" ht="7.5" customHeight="1" x14ac:dyDescent="0.15">
      <c r="B119" s="259"/>
      <c r="C119" s="260"/>
      <c r="D119" s="260"/>
      <c r="E119" s="260"/>
      <c r="F119" s="260"/>
      <c r="G119" s="260"/>
      <c r="H119" s="260"/>
      <c r="I119" s="260"/>
      <c r="J119" s="260"/>
      <c r="K119" s="261"/>
    </row>
    <row r="120" spans="2:11" ht="45" customHeight="1" x14ac:dyDescent="0.15">
      <c r="B120" s="262"/>
      <c r="C120" s="335" t="s">
        <v>566</v>
      </c>
      <c r="D120" s="335"/>
      <c r="E120" s="335"/>
      <c r="F120" s="335"/>
      <c r="G120" s="335"/>
      <c r="H120" s="335"/>
      <c r="I120" s="335"/>
      <c r="J120" s="335"/>
      <c r="K120" s="263"/>
    </row>
    <row r="121" spans="2:11" ht="17.25" customHeight="1" x14ac:dyDescent="0.15">
      <c r="B121" s="264"/>
      <c r="C121" s="239" t="s">
        <v>513</v>
      </c>
      <c r="D121" s="239"/>
      <c r="E121" s="239"/>
      <c r="F121" s="239" t="s">
        <v>514</v>
      </c>
      <c r="G121" s="240"/>
      <c r="H121" s="239" t="s">
        <v>102</v>
      </c>
      <c r="I121" s="239" t="s">
        <v>63</v>
      </c>
      <c r="J121" s="239" t="s">
        <v>515</v>
      </c>
      <c r="K121" s="265"/>
    </row>
    <row r="122" spans="2:11" ht="17.25" customHeight="1" x14ac:dyDescent="0.15">
      <c r="B122" s="264"/>
      <c r="C122" s="241" t="s">
        <v>516</v>
      </c>
      <c r="D122" s="241"/>
      <c r="E122" s="241"/>
      <c r="F122" s="242" t="s">
        <v>517</v>
      </c>
      <c r="G122" s="243"/>
      <c r="H122" s="241"/>
      <c r="I122" s="241"/>
      <c r="J122" s="241" t="s">
        <v>518</v>
      </c>
      <c r="K122" s="265"/>
    </row>
    <row r="123" spans="2:11" ht="5.25" customHeight="1" x14ac:dyDescent="0.15">
      <c r="B123" s="266"/>
      <c r="C123" s="244"/>
      <c r="D123" s="244"/>
      <c r="E123" s="244"/>
      <c r="F123" s="244"/>
      <c r="G123" s="227"/>
      <c r="H123" s="244"/>
      <c r="I123" s="244"/>
      <c r="J123" s="244"/>
      <c r="K123" s="267"/>
    </row>
    <row r="124" spans="2:11" ht="15" customHeight="1" x14ac:dyDescent="0.15">
      <c r="B124" s="266"/>
      <c r="C124" s="227" t="s">
        <v>522</v>
      </c>
      <c r="D124" s="244"/>
      <c r="E124" s="244"/>
      <c r="F124" s="246" t="s">
        <v>519</v>
      </c>
      <c r="G124" s="227"/>
      <c r="H124" s="227" t="s">
        <v>558</v>
      </c>
      <c r="I124" s="227" t="s">
        <v>521</v>
      </c>
      <c r="J124" s="227">
        <v>120</v>
      </c>
      <c r="K124" s="268"/>
    </row>
    <row r="125" spans="2:11" ht="15" customHeight="1" x14ac:dyDescent="0.15">
      <c r="B125" s="266"/>
      <c r="C125" s="227" t="s">
        <v>567</v>
      </c>
      <c r="D125" s="227"/>
      <c r="E125" s="227"/>
      <c r="F125" s="246" t="s">
        <v>519</v>
      </c>
      <c r="G125" s="227"/>
      <c r="H125" s="227" t="s">
        <v>568</v>
      </c>
      <c r="I125" s="227" t="s">
        <v>521</v>
      </c>
      <c r="J125" s="227" t="s">
        <v>569</v>
      </c>
      <c r="K125" s="268"/>
    </row>
    <row r="126" spans="2:11" ht="15" customHeight="1" x14ac:dyDescent="0.15">
      <c r="B126" s="266"/>
      <c r="C126" s="227" t="s">
        <v>468</v>
      </c>
      <c r="D126" s="227"/>
      <c r="E126" s="227"/>
      <c r="F126" s="246" t="s">
        <v>519</v>
      </c>
      <c r="G126" s="227"/>
      <c r="H126" s="227" t="s">
        <v>570</v>
      </c>
      <c r="I126" s="227" t="s">
        <v>521</v>
      </c>
      <c r="J126" s="227" t="s">
        <v>569</v>
      </c>
      <c r="K126" s="268"/>
    </row>
    <row r="127" spans="2:11" ht="15" customHeight="1" x14ac:dyDescent="0.15">
      <c r="B127" s="266"/>
      <c r="C127" s="227" t="s">
        <v>530</v>
      </c>
      <c r="D127" s="227"/>
      <c r="E127" s="227"/>
      <c r="F127" s="246" t="s">
        <v>525</v>
      </c>
      <c r="G127" s="227"/>
      <c r="H127" s="227" t="s">
        <v>531</v>
      </c>
      <c r="I127" s="227" t="s">
        <v>521</v>
      </c>
      <c r="J127" s="227">
        <v>15</v>
      </c>
      <c r="K127" s="268"/>
    </row>
    <row r="128" spans="2:11" ht="15" customHeight="1" x14ac:dyDescent="0.15">
      <c r="B128" s="266"/>
      <c r="C128" s="248" t="s">
        <v>532</v>
      </c>
      <c r="D128" s="248"/>
      <c r="E128" s="248"/>
      <c r="F128" s="249" t="s">
        <v>525</v>
      </c>
      <c r="G128" s="248"/>
      <c r="H128" s="248" t="s">
        <v>533</v>
      </c>
      <c r="I128" s="248" t="s">
        <v>521</v>
      </c>
      <c r="J128" s="248">
        <v>15</v>
      </c>
      <c r="K128" s="268"/>
    </row>
    <row r="129" spans="2:11" ht="15" customHeight="1" x14ac:dyDescent="0.15">
      <c r="B129" s="266"/>
      <c r="C129" s="248" t="s">
        <v>534</v>
      </c>
      <c r="D129" s="248"/>
      <c r="E129" s="248"/>
      <c r="F129" s="249" t="s">
        <v>525</v>
      </c>
      <c r="G129" s="248"/>
      <c r="H129" s="248" t="s">
        <v>535</v>
      </c>
      <c r="I129" s="248" t="s">
        <v>521</v>
      </c>
      <c r="J129" s="248">
        <v>20</v>
      </c>
      <c r="K129" s="268"/>
    </row>
    <row r="130" spans="2:11" ht="15" customHeight="1" x14ac:dyDescent="0.15">
      <c r="B130" s="266"/>
      <c r="C130" s="248" t="s">
        <v>536</v>
      </c>
      <c r="D130" s="248"/>
      <c r="E130" s="248"/>
      <c r="F130" s="249" t="s">
        <v>525</v>
      </c>
      <c r="G130" s="248"/>
      <c r="H130" s="248" t="s">
        <v>537</v>
      </c>
      <c r="I130" s="248" t="s">
        <v>521</v>
      </c>
      <c r="J130" s="248">
        <v>20</v>
      </c>
      <c r="K130" s="268"/>
    </row>
    <row r="131" spans="2:11" ht="15" customHeight="1" x14ac:dyDescent="0.15">
      <c r="B131" s="266"/>
      <c r="C131" s="227" t="s">
        <v>524</v>
      </c>
      <c r="D131" s="227"/>
      <c r="E131" s="227"/>
      <c r="F131" s="246" t="s">
        <v>525</v>
      </c>
      <c r="G131" s="227"/>
      <c r="H131" s="227" t="s">
        <v>558</v>
      </c>
      <c r="I131" s="227" t="s">
        <v>521</v>
      </c>
      <c r="J131" s="227">
        <v>50</v>
      </c>
      <c r="K131" s="268"/>
    </row>
    <row r="132" spans="2:11" ht="15" customHeight="1" x14ac:dyDescent="0.15">
      <c r="B132" s="266"/>
      <c r="C132" s="227" t="s">
        <v>538</v>
      </c>
      <c r="D132" s="227"/>
      <c r="E132" s="227"/>
      <c r="F132" s="246" t="s">
        <v>525</v>
      </c>
      <c r="G132" s="227"/>
      <c r="H132" s="227" t="s">
        <v>558</v>
      </c>
      <c r="I132" s="227" t="s">
        <v>521</v>
      </c>
      <c r="J132" s="227">
        <v>50</v>
      </c>
      <c r="K132" s="268"/>
    </row>
    <row r="133" spans="2:11" ht="15" customHeight="1" x14ac:dyDescent="0.15">
      <c r="B133" s="266"/>
      <c r="C133" s="227" t="s">
        <v>544</v>
      </c>
      <c r="D133" s="227"/>
      <c r="E133" s="227"/>
      <c r="F133" s="246" t="s">
        <v>525</v>
      </c>
      <c r="G133" s="227"/>
      <c r="H133" s="227" t="s">
        <v>558</v>
      </c>
      <c r="I133" s="227" t="s">
        <v>521</v>
      </c>
      <c r="J133" s="227">
        <v>50</v>
      </c>
      <c r="K133" s="268"/>
    </row>
    <row r="134" spans="2:11" ht="15" customHeight="1" x14ac:dyDescent="0.15">
      <c r="B134" s="266"/>
      <c r="C134" s="227" t="s">
        <v>546</v>
      </c>
      <c r="D134" s="227"/>
      <c r="E134" s="227"/>
      <c r="F134" s="246" t="s">
        <v>525</v>
      </c>
      <c r="G134" s="227"/>
      <c r="H134" s="227" t="s">
        <v>558</v>
      </c>
      <c r="I134" s="227" t="s">
        <v>521</v>
      </c>
      <c r="J134" s="227">
        <v>50</v>
      </c>
      <c r="K134" s="268"/>
    </row>
    <row r="135" spans="2:11" ht="15" customHeight="1" x14ac:dyDescent="0.15">
      <c r="B135" s="266"/>
      <c r="C135" s="227" t="s">
        <v>107</v>
      </c>
      <c r="D135" s="227"/>
      <c r="E135" s="227"/>
      <c r="F135" s="246" t="s">
        <v>525</v>
      </c>
      <c r="G135" s="227"/>
      <c r="H135" s="227" t="s">
        <v>571</v>
      </c>
      <c r="I135" s="227" t="s">
        <v>521</v>
      </c>
      <c r="J135" s="227">
        <v>255</v>
      </c>
      <c r="K135" s="268"/>
    </row>
    <row r="136" spans="2:11" ht="15" customHeight="1" x14ac:dyDescent="0.15">
      <c r="B136" s="266"/>
      <c r="C136" s="227" t="s">
        <v>548</v>
      </c>
      <c r="D136" s="227"/>
      <c r="E136" s="227"/>
      <c r="F136" s="246" t="s">
        <v>519</v>
      </c>
      <c r="G136" s="227"/>
      <c r="H136" s="227" t="s">
        <v>572</v>
      </c>
      <c r="I136" s="227" t="s">
        <v>550</v>
      </c>
      <c r="J136" s="227"/>
      <c r="K136" s="268"/>
    </row>
    <row r="137" spans="2:11" ht="15" customHeight="1" x14ac:dyDescent="0.15">
      <c r="B137" s="266"/>
      <c r="C137" s="227" t="s">
        <v>551</v>
      </c>
      <c r="D137" s="227"/>
      <c r="E137" s="227"/>
      <c r="F137" s="246" t="s">
        <v>519</v>
      </c>
      <c r="G137" s="227"/>
      <c r="H137" s="227" t="s">
        <v>573</v>
      </c>
      <c r="I137" s="227" t="s">
        <v>553</v>
      </c>
      <c r="J137" s="227"/>
      <c r="K137" s="268"/>
    </row>
    <row r="138" spans="2:11" ht="15" customHeight="1" x14ac:dyDescent="0.15">
      <c r="B138" s="266"/>
      <c r="C138" s="227" t="s">
        <v>554</v>
      </c>
      <c r="D138" s="227"/>
      <c r="E138" s="227"/>
      <c r="F138" s="246" t="s">
        <v>519</v>
      </c>
      <c r="G138" s="227"/>
      <c r="H138" s="227" t="s">
        <v>554</v>
      </c>
      <c r="I138" s="227" t="s">
        <v>553</v>
      </c>
      <c r="J138" s="227"/>
      <c r="K138" s="268"/>
    </row>
    <row r="139" spans="2:11" ht="15" customHeight="1" x14ac:dyDescent="0.15">
      <c r="B139" s="266"/>
      <c r="C139" s="227" t="s">
        <v>45</v>
      </c>
      <c r="D139" s="227"/>
      <c r="E139" s="227"/>
      <c r="F139" s="246" t="s">
        <v>519</v>
      </c>
      <c r="G139" s="227"/>
      <c r="H139" s="227" t="s">
        <v>574</v>
      </c>
      <c r="I139" s="227" t="s">
        <v>553</v>
      </c>
      <c r="J139" s="227"/>
      <c r="K139" s="268"/>
    </row>
    <row r="140" spans="2:11" ht="15" customHeight="1" x14ac:dyDescent="0.15">
      <c r="B140" s="266"/>
      <c r="C140" s="227" t="s">
        <v>575</v>
      </c>
      <c r="D140" s="227"/>
      <c r="E140" s="227"/>
      <c r="F140" s="246" t="s">
        <v>519</v>
      </c>
      <c r="G140" s="227"/>
      <c r="H140" s="227" t="s">
        <v>576</v>
      </c>
      <c r="I140" s="227" t="s">
        <v>553</v>
      </c>
      <c r="J140" s="227"/>
      <c r="K140" s="268"/>
    </row>
    <row r="141" spans="2:11" ht="15" customHeight="1" x14ac:dyDescent="0.15">
      <c r="B141" s="269"/>
      <c r="C141" s="270"/>
      <c r="D141" s="270"/>
      <c r="E141" s="270"/>
      <c r="F141" s="270"/>
      <c r="G141" s="270"/>
      <c r="H141" s="270"/>
      <c r="I141" s="270"/>
      <c r="J141" s="270"/>
      <c r="K141" s="271"/>
    </row>
    <row r="142" spans="2:11" ht="18.75" customHeight="1" x14ac:dyDescent="0.15">
      <c r="B142" s="223"/>
      <c r="C142" s="223"/>
      <c r="D142" s="223"/>
      <c r="E142" s="223"/>
      <c r="F142" s="258"/>
      <c r="G142" s="223"/>
      <c r="H142" s="223"/>
      <c r="I142" s="223"/>
      <c r="J142" s="223"/>
      <c r="K142" s="223"/>
    </row>
    <row r="143" spans="2:11" ht="18.75" customHeight="1" x14ac:dyDescent="0.15">
      <c r="B143" s="233"/>
      <c r="C143" s="233"/>
      <c r="D143" s="233"/>
      <c r="E143" s="233"/>
      <c r="F143" s="233"/>
      <c r="G143" s="233"/>
      <c r="H143" s="233"/>
      <c r="I143" s="233"/>
      <c r="J143" s="233"/>
      <c r="K143" s="233"/>
    </row>
    <row r="144" spans="2:11" ht="7.5" customHeight="1" x14ac:dyDescent="0.15">
      <c r="B144" s="234"/>
      <c r="C144" s="235"/>
      <c r="D144" s="235"/>
      <c r="E144" s="235"/>
      <c r="F144" s="235"/>
      <c r="G144" s="235"/>
      <c r="H144" s="235"/>
      <c r="I144" s="235"/>
      <c r="J144" s="235"/>
      <c r="K144" s="236"/>
    </row>
    <row r="145" spans="2:11" ht="45" customHeight="1" x14ac:dyDescent="0.15">
      <c r="B145" s="237"/>
      <c r="C145" s="336" t="s">
        <v>577</v>
      </c>
      <c r="D145" s="336"/>
      <c r="E145" s="336"/>
      <c r="F145" s="336"/>
      <c r="G145" s="336"/>
      <c r="H145" s="336"/>
      <c r="I145" s="336"/>
      <c r="J145" s="336"/>
      <c r="K145" s="238"/>
    </row>
    <row r="146" spans="2:11" ht="17.25" customHeight="1" x14ac:dyDescent="0.15">
      <c r="B146" s="237"/>
      <c r="C146" s="239" t="s">
        <v>513</v>
      </c>
      <c r="D146" s="239"/>
      <c r="E146" s="239"/>
      <c r="F146" s="239" t="s">
        <v>514</v>
      </c>
      <c r="G146" s="240"/>
      <c r="H146" s="239" t="s">
        <v>102</v>
      </c>
      <c r="I146" s="239" t="s">
        <v>63</v>
      </c>
      <c r="J146" s="239" t="s">
        <v>515</v>
      </c>
      <c r="K146" s="238"/>
    </row>
    <row r="147" spans="2:11" ht="17.25" customHeight="1" x14ac:dyDescent="0.15">
      <c r="B147" s="237"/>
      <c r="C147" s="241" t="s">
        <v>516</v>
      </c>
      <c r="D147" s="241"/>
      <c r="E147" s="241"/>
      <c r="F147" s="242" t="s">
        <v>517</v>
      </c>
      <c r="G147" s="243"/>
      <c r="H147" s="241"/>
      <c r="I147" s="241"/>
      <c r="J147" s="241" t="s">
        <v>518</v>
      </c>
      <c r="K147" s="238"/>
    </row>
    <row r="148" spans="2:11" ht="5.25" customHeight="1" x14ac:dyDescent="0.15">
      <c r="B148" s="247"/>
      <c r="C148" s="244"/>
      <c r="D148" s="244"/>
      <c r="E148" s="244"/>
      <c r="F148" s="244"/>
      <c r="G148" s="245"/>
      <c r="H148" s="244"/>
      <c r="I148" s="244"/>
      <c r="J148" s="244"/>
      <c r="K148" s="268"/>
    </row>
    <row r="149" spans="2:11" ht="15" customHeight="1" x14ac:dyDescent="0.15">
      <c r="B149" s="247"/>
      <c r="C149" s="272" t="s">
        <v>522</v>
      </c>
      <c r="D149" s="227"/>
      <c r="E149" s="227"/>
      <c r="F149" s="273" t="s">
        <v>519</v>
      </c>
      <c r="G149" s="227"/>
      <c r="H149" s="272" t="s">
        <v>558</v>
      </c>
      <c r="I149" s="272" t="s">
        <v>521</v>
      </c>
      <c r="J149" s="272">
        <v>120</v>
      </c>
      <c r="K149" s="268"/>
    </row>
    <row r="150" spans="2:11" ht="15" customHeight="1" x14ac:dyDescent="0.15">
      <c r="B150" s="247"/>
      <c r="C150" s="272" t="s">
        <v>567</v>
      </c>
      <c r="D150" s="227"/>
      <c r="E150" s="227"/>
      <c r="F150" s="273" t="s">
        <v>519</v>
      </c>
      <c r="G150" s="227"/>
      <c r="H150" s="272" t="s">
        <v>578</v>
      </c>
      <c r="I150" s="272" t="s">
        <v>521</v>
      </c>
      <c r="J150" s="272" t="s">
        <v>569</v>
      </c>
      <c r="K150" s="268"/>
    </row>
    <row r="151" spans="2:11" ht="15" customHeight="1" x14ac:dyDescent="0.15">
      <c r="B151" s="247"/>
      <c r="C151" s="272" t="s">
        <v>468</v>
      </c>
      <c r="D151" s="227"/>
      <c r="E151" s="227"/>
      <c r="F151" s="273" t="s">
        <v>519</v>
      </c>
      <c r="G151" s="227"/>
      <c r="H151" s="272" t="s">
        <v>579</v>
      </c>
      <c r="I151" s="272" t="s">
        <v>521</v>
      </c>
      <c r="J151" s="272" t="s">
        <v>569</v>
      </c>
      <c r="K151" s="268"/>
    </row>
    <row r="152" spans="2:11" ht="15" customHeight="1" x14ac:dyDescent="0.15">
      <c r="B152" s="247"/>
      <c r="C152" s="272" t="s">
        <v>524</v>
      </c>
      <c r="D152" s="227"/>
      <c r="E152" s="227"/>
      <c r="F152" s="273" t="s">
        <v>525</v>
      </c>
      <c r="G152" s="227"/>
      <c r="H152" s="272" t="s">
        <v>558</v>
      </c>
      <c r="I152" s="272" t="s">
        <v>521</v>
      </c>
      <c r="J152" s="272">
        <v>50</v>
      </c>
      <c r="K152" s="268"/>
    </row>
    <row r="153" spans="2:11" ht="15" customHeight="1" x14ac:dyDescent="0.15">
      <c r="B153" s="247"/>
      <c r="C153" s="272" t="s">
        <v>527</v>
      </c>
      <c r="D153" s="227"/>
      <c r="E153" s="227"/>
      <c r="F153" s="273" t="s">
        <v>519</v>
      </c>
      <c r="G153" s="227"/>
      <c r="H153" s="272" t="s">
        <v>558</v>
      </c>
      <c r="I153" s="272" t="s">
        <v>529</v>
      </c>
      <c r="J153" s="272"/>
      <c r="K153" s="268"/>
    </row>
    <row r="154" spans="2:11" ht="15" customHeight="1" x14ac:dyDescent="0.15">
      <c r="B154" s="247"/>
      <c r="C154" s="272" t="s">
        <v>538</v>
      </c>
      <c r="D154" s="227"/>
      <c r="E154" s="227"/>
      <c r="F154" s="273" t="s">
        <v>525</v>
      </c>
      <c r="G154" s="227"/>
      <c r="H154" s="272" t="s">
        <v>558</v>
      </c>
      <c r="I154" s="272" t="s">
        <v>521</v>
      </c>
      <c r="J154" s="272">
        <v>50</v>
      </c>
      <c r="K154" s="268"/>
    </row>
    <row r="155" spans="2:11" ht="15" customHeight="1" x14ac:dyDescent="0.15">
      <c r="B155" s="247"/>
      <c r="C155" s="272" t="s">
        <v>546</v>
      </c>
      <c r="D155" s="227"/>
      <c r="E155" s="227"/>
      <c r="F155" s="273" t="s">
        <v>525</v>
      </c>
      <c r="G155" s="227"/>
      <c r="H155" s="272" t="s">
        <v>558</v>
      </c>
      <c r="I155" s="272" t="s">
        <v>521</v>
      </c>
      <c r="J155" s="272">
        <v>50</v>
      </c>
      <c r="K155" s="268"/>
    </row>
    <row r="156" spans="2:11" ht="15" customHeight="1" x14ac:dyDescent="0.15">
      <c r="B156" s="247"/>
      <c r="C156" s="272" t="s">
        <v>544</v>
      </c>
      <c r="D156" s="227"/>
      <c r="E156" s="227"/>
      <c r="F156" s="273" t="s">
        <v>525</v>
      </c>
      <c r="G156" s="227"/>
      <c r="H156" s="272" t="s">
        <v>558</v>
      </c>
      <c r="I156" s="272" t="s">
        <v>521</v>
      </c>
      <c r="J156" s="272">
        <v>50</v>
      </c>
      <c r="K156" s="268"/>
    </row>
    <row r="157" spans="2:11" ht="15" customHeight="1" x14ac:dyDescent="0.15">
      <c r="B157" s="247"/>
      <c r="C157" s="272" t="s">
        <v>92</v>
      </c>
      <c r="D157" s="227"/>
      <c r="E157" s="227"/>
      <c r="F157" s="273" t="s">
        <v>519</v>
      </c>
      <c r="G157" s="227"/>
      <c r="H157" s="272" t="s">
        <v>580</v>
      </c>
      <c r="I157" s="272" t="s">
        <v>521</v>
      </c>
      <c r="J157" s="272" t="s">
        <v>581</v>
      </c>
      <c r="K157" s="268"/>
    </row>
    <row r="158" spans="2:11" ht="15" customHeight="1" x14ac:dyDescent="0.15">
      <c r="B158" s="247"/>
      <c r="C158" s="272" t="s">
        <v>582</v>
      </c>
      <c r="D158" s="227"/>
      <c r="E158" s="227"/>
      <c r="F158" s="273" t="s">
        <v>519</v>
      </c>
      <c r="G158" s="227"/>
      <c r="H158" s="272" t="s">
        <v>583</v>
      </c>
      <c r="I158" s="272" t="s">
        <v>553</v>
      </c>
      <c r="J158" s="272"/>
      <c r="K158" s="268"/>
    </row>
    <row r="159" spans="2:11" ht="15" customHeight="1" x14ac:dyDescent="0.15">
      <c r="B159" s="274"/>
      <c r="C159" s="256"/>
      <c r="D159" s="256"/>
      <c r="E159" s="256"/>
      <c r="F159" s="256"/>
      <c r="G159" s="256"/>
      <c r="H159" s="256"/>
      <c r="I159" s="256"/>
      <c r="J159" s="256"/>
      <c r="K159" s="275"/>
    </row>
    <row r="160" spans="2:11" ht="18.75" customHeight="1" x14ac:dyDescent="0.15">
      <c r="B160" s="223"/>
      <c r="C160" s="227"/>
      <c r="D160" s="227"/>
      <c r="E160" s="227"/>
      <c r="F160" s="246"/>
      <c r="G160" s="227"/>
      <c r="H160" s="227"/>
      <c r="I160" s="227"/>
      <c r="J160" s="227"/>
      <c r="K160" s="223"/>
    </row>
    <row r="161" spans="2:11" ht="18.75" customHeight="1" x14ac:dyDescent="0.15">
      <c r="B161" s="233"/>
      <c r="C161" s="233"/>
      <c r="D161" s="233"/>
      <c r="E161" s="233"/>
      <c r="F161" s="233"/>
      <c r="G161" s="233"/>
      <c r="H161" s="233"/>
      <c r="I161" s="233"/>
      <c r="J161" s="233"/>
      <c r="K161" s="233"/>
    </row>
    <row r="162" spans="2:11" ht="7.5" customHeight="1" x14ac:dyDescent="0.15">
      <c r="B162" s="215"/>
      <c r="C162" s="216"/>
      <c r="D162" s="216"/>
      <c r="E162" s="216"/>
      <c r="F162" s="216"/>
      <c r="G162" s="216"/>
      <c r="H162" s="216"/>
      <c r="I162" s="216"/>
      <c r="J162" s="216"/>
      <c r="K162" s="217"/>
    </row>
    <row r="163" spans="2:11" ht="45" customHeight="1" x14ac:dyDescent="0.15">
      <c r="B163" s="218"/>
      <c r="C163" s="335" t="s">
        <v>584</v>
      </c>
      <c r="D163" s="335"/>
      <c r="E163" s="335"/>
      <c r="F163" s="335"/>
      <c r="G163" s="335"/>
      <c r="H163" s="335"/>
      <c r="I163" s="335"/>
      <c r="J163" s="335"/>
      <c r="K163" s="219"/>
    </row>
    <row r="164" spans="2:11" ht="17.25" customHeight="1" x14ac:dyDescent="0.15">
      <c r="B164" s="218"/>
      <c r="C164" s="239" t="s">
        <v>513</v>
      </c>
      <c r="D164" s="239"/>
      <c r="E164" s="239"/>
      <c r="F164" s="239" t="s">
        <v>514</v>
      </c>
      <c r="G164" s="276"/>
      <c r="H164" s="277" t="s">
        <v>102</v>
      </c>
      <c r="I164" s="277" t="s">
        <v>63</v>
      </c>
      <c r="J164" s="239" t="s">
        <v>515</v>
      </c>
      <c r="K164" s="219"/>
    </row>
    <row r="165" spans="2:11" ht="17.25" customHeight="1" x14ac:dyDescent="0.15">
      <c r="B165" s="220"/>
      <c r="C165" s="241" t="s">
        <v>516</v>
      </c>
      <c r="D165" s="241"/>
      <c r="E165" s="241"/>
      <c r="F165" s="242" t="s">
        <v>517</v>
      </c>
      <c r="G165" s="278"/>
      <c r="H165" s="279"/>
      <c r="I165" s="279"/>
      <c r="J165" s="241" t="s">
        <v>518</v>
      </c>
      <c r="K165" s="221"/>
    </row>
    <row r="166" spans="2:11" ht="5.25" customHeight="1" x14ac:dyDescent="0.15">
      <c r="B166" s="247"/>
      <c r="C166" s="244"/>
      <c r="D166" s="244"/>
      <c r="E166" s="244"/>
      <c r="F166" s="244"/>
      <c r="G166" s="245"/>
      <c r="H166" s="244"/>
      <c r="I166" s="244"/>
      <c r="J166" s="244"/>
      <c r="K166" s="268"/>
    </row>
    <row r="167" spans="2:11" ht="15" customHeight="1" x14ac:dyDescent="0.15">
      <c r="B167" s="247"/>
      <c r="C167" s="227" t="s">
        <v>522</v>
      </c>
      <c r="D167" s="227"/>
      <c r="E167" s="227"/>
      <c r="F167" s="246" t="s">
        <v>519</v>
      </c>
      <c r="G167" s="227"/>
      <c r="H167" s="227" t="s">
        <v>558</v>
      </c>
      <c r="I167" s="227" t="s">
        <v>521</v>
      </c>
      <c r="J167" s="227">
        <v>120</v>
      </c>
      <c r="K167" s="268"/>
    </row>
    <row r="168" spans="2:11" ht="15" customHeight="1" x14ac:dyDescent="0.15">
      <c r="B168" s="247"/>
      <c r="C168" s="227" t="s">
        <v>567</v>
      </c>
      <c r="D168" s="227"/>
      <c r="E168" s="227"/>
      <c r="F168" s="246" t="s">
        <v>519</v>
      </c>
      <c r="G168" s="227"/>
      <c r="H168" s="227" t="s">
        <v>568</v>
      </c>
      <c r="I168" s="227" t="s">
        <v>521</v>
      </c>
      <c r="J168" s="227" t="s">
        <v>569</v>
      </c>
      <c r="K168" s="268"/>
    </row>
    <row r="169" spans="2:11" ht="15" customHeight="1" x14ac:dyDescent="0.15">
      <c r="B169" s="247"/>
      <c r="C169" s="227" t="s">
        <v>468</v>
      </c>
      <c r="D169" s="227"/>
      <c r="E169" s="227"/>
      <c r="F169" s="246" t="s">
        <v>519</v>
      </c>
      <c r="G169" s="227"/>
      <c r="H169" s="227" t="s">
        <v>585</v>
      </c>
      <c r="I169" s="227" t="s">
        <v>521</v>
      </c>
      <c r="J169" s="227" t="s">
        <v>569</v>
      </c>
      <c r="K169" s="268"/>
    </row>
    <row r="170" spans="2:11" ht="15" customHeight="1" x14ac:dyDescent="0.15">
      <c r="B170" s="247"/>
      <c r="C170" s="227" t="s">
        <v>524</v>
      </c>
      <c r="D170" s="227"/>
      <c r="E170" s="227"/>
      <c r="F170" s="246" t="s">
        <v>525</v>
      </c>
      <c r="G170" s="227"/>
      <c r="H170" s="227" t="s">
        <v>585</v>
      </c>
      <c r="I170" s="227" t="s">
        <v>521</v>
      </c>
      <c r="J170" s="227">
        <v>50</v>
      </c>
      <c r="K170" s="268"/>
    </row>
    <row r="171" spans="2:11" ht="15" customHeight="1" x14ac:dyDescent="0.15">
      <c r="B171" s="247"/>
      <c r="C171" s="227" t="s">
        <v>527</v>
      </c>
      <c r="D171" s="227"/>
      <c r="E171" s="227"/>
      <c r="F171" s="246" t="s">
        <v>519</v>
      </c>
      <c r="G171" s="227"/>
      <c r="H171" s="227" t="s">
        <v>585</v>
      </c>
      <c r="I171" s="227" t="s">
        <v>529</v>
      </c>
      <c r="J171" s="227"/>
      <c r="K171" s="268"/>
    </row>
    <row r="172" spans="2:11" ht="15" customHeight="1" x14ac:dyDescent="0.15">
      <c r="B172" s="247"/>
      <c r="C172" s="227" t="s">
        <v>538</v>
      </c>
      <c r="D172" s="227"/>
      <c r="E172" s="227"/>
      <c r="F172" s="246" t="s">
        <v>525</v>
      </c>
      <c r="G172" s="227"/>
      <c r="H172" s="227" t="s">
        <v>585</v>
      </c>
      <c r="I172" s="227" t="s">
        <v>521</v>
      </c>
      <c r="J172" s="227">
        <v>50</v>
      </c>
      <c r="K172" s="268"/>
    </row>
    <row r="173" spans="2:11" ht="15" customHeight="1" x14ac:dyDescent="0.15">
      <c r="B173" s="247"/>
      <c r="C173" s="227" t="s">
        <v>546</v>
      </c>
      <c r="D173" s="227"/>
      <c r="E173" s="227"/>
      <c r="F173" s="246" t="s">
        <v>525</v>
      </c>
      <c r="G173" s="227"/>
      <c r="H173" s="227" t="s">
        <v>585</v>
      </c>
      <c r="I173" s="227" t="s">
        <v>521</v>
      </c>
      <c r="J173" s="227">
        <v>50</v>
      </c>
      <c r="K173" s="268"/>
    </row>
    <row r="174" spans="2:11" ht="15" customHeight="1" x14ac:dyDescent="0.15">
      <c r="B174" s="247"/>
      <c r="C174" s="227" t="s">
        <v>544</v>
      </c>
      <c r="D174" s="227"/>
      <c r="E174" s="227"/>
      <c r="F174" s="246" t="s">
        <v>525</v>
      </c>
      <c r="G174" s="227"/>
      <c r="H174" s="227" t="s">
        <v>585</v>
      </c>
      <c r="I174" s="227" t="s">
        <v>521</v>
      </c>
      <c r="J174" s="227">
        <v>50</v>
      </c>
      <c r="K174" s="268"/>
    </row>
    <row r="175" spans="2:11" ht="15" customHeight="1" x14ac:dyDescent="0.15">
      <c r="B175" s="247"/>
      <c r="C175" s="227" t="s">
        <v>101</v>
      </c>
      <c r="D175" s="227"/>
      <c r="E175" s="227"/>
      <c r="F175" s="246" t="s">
        <v>519</v>
      </c>
      <c r="G175" s="227"/>
      <c r="H175" s="227" t="s">
        <v>586</v>
      </c>
      <c r="I175" s="227" t="s">
        <v>587</v>
      </c>
      <c r="J175" s="227"/>
      <c r="K175" s="268"/>
    </row>
    <row r="176" spans="2:11" ht="15" customHeight="1" x14ac:dyDescent="0.15">
      <c r="B176" s="247"/>
      <c r="C176" s="227" t="s">
        <v>63</v>
      </c>
      <c r="D176" s="227"/>
      <c r="E176" s="227"/>
      <c r="F176" s="246" t="s">
        <v>519</v>
      </c>
      <c r="G176" s="227"/>
      <c r="H176" s="227" t="s">
        <v>588</v>
      </c>
      <c r="I176" s="227" t="s">
        <v>589</v>
      </c>
      <c r="J176" s="227">
        <v>1</v>
      </c>
      <c r="K176" s="268"/>
    </row>
    <row r="177" spans="2:11" ht="15" customHeight="1" x14ac:dyDescent="0.15">
      <c r="B177" s="247"/>
      <c r="C177" s="227" t="s">
        <v>59</v>
      </c>
      <c r="D177" s="227"/>
      <c r="E177" s="227"/>
      <c r="F177" s="246" t="s">
        <v>519</v>
      </c>
      <c r="G177" s="227"/>
      <c r="H177" s="227" t="s">
        <v>590</v>
      </c>
      <c r="I177" s="227" t="s">
        <v>521</v>
      </c>
      <c r="J177" s="227">
        <v>20</v>
      </c>
      <c r="K177" s="268"/>
    </row>
    <row r="178" spans="2:11" ht="15" customHeight="1" x14ac:dyDescent="0.15">
      <c r="B178" s="247"/>
      <c r="C178" s="227" t="s">
        <v>102</v>
      </c>
      <c r="D178" s="227"/>
      <c r="E178" s="227"/>
      <c r="F178" s="246" t="s">
        <v>519</v>
      </c>
      <c r="G178" s="227"/>
      <c r="H178" s="227" t="s">
        <v>591</v>
      </c>
      <c r="I178" s="227" t="s">
        <v>521</v>
      </c>
      <c r="J178" s="227">
        <v>255</v>
      </c>
      <c r="K178" s="268"/>
    </row>
    <row r="179" spans="2:11" ht="15" customHeight="1" x14ac:dyDescent="0.15">
      <c r="B179" s="247"/>
      <c r="C179" s="227" t="s">
        <v>103</v>
      </c>
      <c r="D179" s="227"/>
      <c r="E179" s="227"/>
      <c r="F179" s="246" t="s">
        <v>519</v>
      </c>
      <c r="G179" s="227"/>
      <c r="H179" s="227" t="s">
        <v>484</v>
      </c>
      <c r="I179" s="227" t="s">
        <v>521</v>
      </c>
      <c r="J179" s="227">
        <v>10</v>
      </c>
      <c r="K179" s="268"/>
    </row>
    <row r="180" spans="2:11" ht="15" customHeight="1" x14ac:dyDescent="0.15">
      <c r="B180" s="247"/>
      <c r="C180" s="227" t="s">
        <v>104</v>
      </c>
      <c r="D180" s="227"/>
      <c r="E180" s="227"/>
      <c r="F180" s="246" t="s">
        <v>519</v>
      </c>
      <c r="G180" s="227"/>
      <c r="H180" s="227" t="s">
        <v>592</v>
      </c>
      <c r="I180" s="227" t="s">
        <v>553</v>
      </c>
      <c r="J180" s="227"/>
      <c r="K180" s="268"/>
    </row>
    <row r="181" spans="2:11" ht="15" customHeight="1" x14ac:dyDescent="0.15">
      <c r="B181" s="247"/>
      <c r="C181" s="227" t="s">
        <v>593</v>
      </c>
      <c r="D181" s="227"/>
      <c r="E181" s="227"/>
      <c r="F181" s="246" t="s">
        <v>519</v>
      </c>
      <c r="G181" s="227"/>
      <c r="H181" s="227" t="s">
        <v>594</v>
      </c>
      <c r="I181" s="227" t="s">
        <v>553</v>
      </c>
      <c r="J181" s="227"/>
      <c r="K181" s="268"/>
    </row>
    <row r="182" spans="2:11" ht="15" customHeight="1" x14ac:dyDescent="0.15">
      <c r="B182" s="247"/>
      <c r="C182" s="227" t="s">
        <v>582</v>
      </c>
      <c r="D182" s="227"/>
      <c r="E182" s="227"/>
      <c r="F182" s="246" t="s">
        <v>519</v>
      </c>
      <c r="G182" s="227"/>
      <c r="H182" s="227" t="s">
        <v>595</v>
      </c>
      <c r="I182" s="227" t="s">
        <v>553</v>
      </c>
      <c r="J182" s="227"/>
      <c r="K182" s="268"/>
    </row>
    <row r="183" spans="2:11" ht="15" customHeight="1" x14ac:dyDescent="0.15">
      <c r="B183" s="247"/>
      <c r="C183" s="227" t="s">
        <v>106</v>
      </c>
      <c r="D183" s="227"/>
      <c r="E183" s="227"/>
      <c r="F183" s="246" t="s">
        <v>525</v>
      </c>
      <c r="G183" s="227"/>
      <c r="H183" s="227" t="s">
        <v>596</v>
      </c>
      <c r="I183" s="227" t="s">
        <v>521</v>
      </c>
      <c r="J183" s="227">
        <v>50</v>
      </c>
      <c r="K183" s="268"/>
    </row>
    <row r="184" spans="2:11" ht="15" customHeight="1" x14ac:dyDescent="0.15">
      <c r="B184" s="247"/>
      <c r="C184" s="227" t="s">
        <v>597</v>
      </c>
      <c r="D184" s="227"/>
      <c r="E184" s="227"/>
      <c r="F184" s="246" t="s">
        <v>525</v>
      </c>
      <c r="G184" s="227"/>
      <c r="H184" s="227" t="s">
        <v>598</v>
      </c>
      <c r="I184" s="227" t="s">
        <v>599</v>
      </c>
      <c r="J184" s="227"/>
      <c r="K184" s="268"/>
    </row>
    <row r="185" spans="2:11" ht="15" customHeight="1" x14ac:dyDescent="0.15">
      <c r="B185" s="247"/>
      <c r="C185" s="227" t="s">
        <v>600</v>
      </c>
      <c r="D185" s="227"/>
      <c r="E185" s="227"/>
      <c r="F185" s="246" t="s">
        <v>525</v>
      </c>
      <c r="G185" s="227"/>
      <c r="H185" s="227" t="s">
        <v>601</v>
      </c>
      <c r="I185" s="227" t="s">
        <v>599</v>
      </c>
      <c r="J185" s="227"/>
      <c r="K185" s="268"/>
    </row>
    <row r="186" spans="2:11" ht="15" customHeight="1" x14ac:dyDescent="0.15">
      <c r="B186" s="247"/>
      <c r="C186" s="227" t="s">
        <v>602</v>
      </c>
      <c r="D186" s="227"/>
      <c r="E186" s="227"/>
      <c r="F186" s="246" t="s">
        <v>525</v>
      </c>
      <c r="G186" s="227"/>
      <c r="H186" s="227" t="s">
        <v>603</v>
      </c>
      <c r="I186" s="227" t="s">
        <v>599</v>
      </c>
      <c r="J186" s="227"/>
      <c r="K186" s="268"/>
    </row>
    <row r="187" spans="2:11" ht="15" customHeight="1" x14ac:dyDescent="0.15">
      <c r="B187" s="247"/>
      <c r="C187" s="280" t="s">
        <v>604</v>
      </c>
      <c r="D187" s="227"/>
      <c r="E187" s="227"/>
      <c r="F187" s="246" t="s">
        <v>525</v>
      </c>
      <c r="G187" s="227"/>
      <c r="H187" s="227" t="s">
        <v>605</v>
      </c>
      <c r="I187" s="227" t="s">
        <v>606</v>
      </c>
      <c r="J187" s="281" t="s">
        <v>607</v>
      </c>
      <c r="K187" s="268"/>
    </row>
    <row r="188" spans="2:11" ht="15" customHeight="1" x14ac:dyDescent="0.15">
      <c r="B188" s="247"/>
      <c r="C188" s="232" t="s">
        <v>49</v>
      </c>
      <c r="D188" s="227"/>
      <c r="E188" s="227"/>
      <c r="F188" s="246" t="s">
        <v>519</v>
      </c>
      <c r="G188" s="227"/>
      <c r="H188" s="223" t="s">
        <v>608</v>
      </c>
      <c r="I188" s="227" t="s">
        <v>609</v>
      </c>
      <c r="J188" s="227"/>
      <c r="K188" s="268"/>
    </row>
    <row r="189" spans="2:11" ht="15" customHeight="1" x14ac:dyDescent="0.15">
      <c r="B189" s="247"/>
      <c r="C189" s="232" t="s">
        <v>610</v>
      </c>
      <c r="D189" s="227"/>
      <c r="E189" s="227"/>
      <c r="F189" s="246" t="s">
        <v>519</v>
      </c>
      <c r="G189" s="227"/>
      <c r="H189" s="227" t="s">
        <v>611</v>
      </c>
      <c r="I189" s="227" t="s">
        <v>553</v>
      </c>
      <c r="J189" s="227"/>
      <c r="K189" s="268"/>
    </row>
    <row r="190" spans="2:11" ht="15" customHeight="1" x14ac:dyDescent="0.15">
      <c r="B190" s="247"/>
      <c r="C190" s="232" t="s">
        <v>612</v>
      </c>
      <c r="D190" s="227"/>
      <c r="E190" s="227"/>
      <c r="F190" s="246" t="s">
        <v>519</v>
      </c>
      <c r="G190" s="227"/>
      <c r="H190" s="227" t="s">
        <v>613</v>
      </c>
      <c r="I190" s="227" t="s">
        <v>553</v>
      </c>
      <c r="J190" s="227"/>
      <c r="K190" s="268"/>
    </row>
    <row r="191" spans="2:11" ht="15" customHeight="1" x14ac:dyDescent="0.15">
      <c r="B191" s="247"/>
      <c r="C191" s="232" t="s">
        <v>614</v>
      </c>
      <c r="D191" s="227"/>
      <c r="E191" s="227"/>
      <c r="F191" s="246" t="s">
        <v>525</v>
      </c>
      <c r="G191" s="227"/>
      <c r="H191" s="227" t="s">
        <v>615</v>
      </c>
      <c r="I191" s="227" t="s">
        <v>553</v>
      </c>
      <c r="J191" s="227"/>
      <c r="K191" s="268"/>
    </row>
    <row r="192" spans="2:11" ht="15" customHeight="1" x14ac:dyDescent="0.15">
      <c r="B192" s="274"/>
      <c r="C192" s="282"/>
      <c r="D192" s="256"/>
      <c r="E192" s="256"/>
      <c r="F192" s="256"/>
      <c r="G192" s="256"/>
      <c r="H192" s="256"/>
      <c r="I192" s="256"/>
      <c r="J192" s="256"/>
      <c r="K192" s="275"/>
    </row>
    <row r="193" spans="2:11" ht="18.75" customHeight="1" x14ac:dyDescent="0.15">
      <c r="B193" s="223"/>
      <c r="C193" s="227"/>
      <c r="D193" s="227"/>
      <c r="E193" s="227"/>
      <c r="F193" s="246"/>
      <c r="G193" s="227"/>
      <c r="H193" s="227"/>
      <c r="I193" s="227"/>
      <c r="J193" s="227"/>
      <c r="K193" s="223"/>
    </row>
    <row r="194" spans="2:11" ht="18.75" customHeight="1" x14ac:dyDescent="0.15">
      <c r="B194" s="223"/>
      <c r="C194" s="227"/>
      <c r="D194" s="227"/>
      <c r="E194" s="227"/>
      <c r="F194" s="246"/>
      <c r="G194" s="227"/>
      <c r="H194" s="227"/>
      <c r="I194" s="227"/>
      <c r="J194" s="227"/>
      <c r="K194" s="223"/>
    </row>
    <row r="195" spans="2:11" ht="18.75" customHeight="1" x14ac:dyDescent="0.15">
      <c r="B195" s="233"/>
      <c r="C195" s="233"/>
      <c r="D195" s="233"/>
      <c r="E195" s="233"/>
      <c r="F195" s="233"/>
      <c r="G195" s="233"/>
      <c r="H195" s="233"/>
      <c r="I195" s="233"/>
      <c r="J195" s="233"/>
      <c r="K195" s="233"/>
    </row>
    <row r="196" spans="2:11" x14ac:dyDescent="0.15">
      <c r="B196" s="215"/>
      <c r="C196" s="216"/>
      <c r="D196" s="216"/>
      <c r="E196" s="216"/>
      <c r="F196" s="216"/>
      <c r="G196" s="216"/>
      <c r="H196" s="216"/>
      <c r="I196" s="216"/>
      <c r="J196" s="216"/>
      <c r="K196" s="217"/>
    </row>
    <row r="197" spans="2:11" ht="21" x14ac:dyDescent="0.15">
      <c r="B197" s="218"/>
      <c r="C197" s="335" t="s">
        <v>616</v>
      </c>
      <c r="D197" s="335"/>
      <c r="E197" s="335"/>
      <c r="F197" s="335"/>
      <c r="G197" s="335"/>
      <c r="H197" s="335"/>
      <c r="I197" s="335"/>
      <c r="J197" s="335"/>
      <c r="K197" s="219"/>
    </row>
    <row r="198" spans="2:11" ht="25.5" customHeight="1" x14ac:dyDescent="0.15">
      <c r="B198" s="218"/>
      <c r="C198" s="283" t="s">
        <v>617</v>
      </c>
      <c r="D198" s="283"/>
      <c r="E198" s="283"/>
      <c r="F198" s="283" t="s">
        <v>618</v>
      </c>
      <c r="G198" s="284"/>
      <c r="H198" s="334" t="s">
        <v>619</v>
      </c>
      <c r="I198" s="334"/>
      <c r="J198" s="334"/>
      <c r="K198" s="219"/>
    </row>
    <row r="199" spans="2:11" ht="5.25" customHeight="1" x14ac:dyDescent="0.15">
      <c r="B199" s="247"/>
      <c r="C199" s="244"/>
      <c r="D199" s="244"/>
      <c r="E199" s="244"/>
      <c r="F199" s="244"/>
      <c r="G199" s="227"/>
      <c r="H199" s="244"/>
      <c r="I199" s="244"/>
      <c r="J199" s="244"/>
      <c r="K199" s="268"/>
    </row>
    <row r="200" spans="2:11" ht="15" customHeight="1" x14ac:dyDescent="0.15">
      <c r="B200" s="247"/>
      <c r="C200" s="227" t="s">
        <v>609</v>
      </c>
      <c r="D200" s="227"/>
      <c r="E200" s="227"/>
      <c r="F200" s="246" t="s">
        <v>50</v>
      </c>
      <c r="G200" s="227"/>
      <c r="H200" s="333" t="s">
        <v>620</v>
      </c>
      <c r="I200" s="333"/>
      <c r="J200" s="333"/>
      <c r="K200" s="268"/>
    </row>
    <row r="201" spans="2:11" ht="15" customHeight="1" x14ac:dyDescent="0.15">
      <c r="B201" s="247"/>
      <c r="C201" s="253"/>
      <c r="D201" s="227"/>
      <c r="E201" s="227"/>
      <c r="F201" s="246" t="s">
        <v>51</v>
      </c>
      <c r="G201" s="227"/>
      <c r="H201" s="333" t="s">
        <v>621</v>
      </c>
      <c r="I201" s="333"/>
      <c r="J201" s="333"/>
      <c r="K201" s="268"/>
    </row>
    <row r="202" spans="2:11" ht="15" customHeight="1" x14ac:dyDescent="0.15">
      <c r="B202" s="247"/>
      <c r="C202" s="253"/>
      <c r="D202" s="227"/>
      <c r="E202" s="227"/>
      <c r="F202" s="246" t="s">
        <v>54</v>
      </c>
      <c r="G202" s="227"/>
      <c r="H202" s="333" t="s">
        <v>622</v>
      </c>
      <c r="I202" s="333"/>
      <c r="J202" s="333"/>
      <c r="K202" s="268"/>
    </row>
    <row r="203" spans="2:11" ht="15" customHeight="1" x14ac:dyDescent="0.15">
      <c r="B203" s="247"/>
      <c r="C203" s="227"/>
      <c r="D203" s="227"/>
      <c r="E203" s="227"/>
      <c r="F203" s="246" t="s">
        <v>52</v>
      </c>
      <c r="G203" s="227"/>
      <c r="H203" s="333" t="s">
        <v>623</v>
      </c>
      <c r="I203" s="333"/>
      <c r="J203" s="333"/>
      <c r="K203" s="268"/>
    </row>
    <row r="204" spans="2:11" ht="15" customHeight="1" x14ac:dyDescent="0.15">
      <c r="B204" s="247"/>
      <c r="C204" s="227"/>
      <c r="D204" s="227"/>
      <c r="E204" s="227"/>
      <c r="F204" s="246" t="s">
        <v>53</v>
      </c>
      <c r="G204" s="227"/>
      <c r="H204" s="333" t="s">
        <v>624</v>
      </c>
      <c r="I204" s="333"/>
      <c r="J204" s="333"/>
      <c r="K204" s="268"/>
    </row>
    <row r="205" spans="2:11" ht="15" customHeight="1" x14ac:dyDescent="0.15">
      <c r="B205" s="247"/>
      <c r="C205" s="227"/>
      <c r="D205" s="227"/>
      <c r="E205" s="227"/>
      <c r="F205" s="246"/>
      <c r="G205" s="227"/>
      <c r="H205" s="227"/>
      <c r="I205" s="227"/>
      <c r="J205" s="227"/>
      <c r="K205" s="268"/>
    </row>
    <row r="206" spans="2:11" ht="15" customHeight="1" x14ac:dyDescent="0.15">
      <c r="B206" s="247"/>
      <c r="C206" s="227" t="s">
        <v>565</v>
      </c>
      <c r="D206" s="227"/>
      <c r="E206" s="227"/>
      <c r="F206" s="246" t="s">
        <v>73</v>
      </c>
      <c r="G206" s="227"/>
      <c r="H206" s="333" t="s">
        <v>625</v>
      </c>
      <c r="I206" s="333"/>
      <c r="J206" s="333"/>
      <c r="K206" s="268"/>
    </row>
    <row r="207" spans="2:11" ht="15" customHeight="1" x14ac:dyDescent="0.15">
      <c r="B207" s="247"/>
      <c r="C207" s="253"/>
      <c r="D207" s="227"/>
      <c r="E207" s="227"/>
      <c r="F207" s="246" t="s">
        <v>462</v>
      </c>
      <c r="G207" s="227"/>
      <c r="H207" s="333" t="s">
        <v>463</v>
      </c>
      <c r="I207" s="333"/>
      <c r="J207" s="333"/>
      <c r="K207" s="268"/>
    </row>
    <row r="208" spans="2:11" ht="15" customHeight="1" x14ac:dyDescent="0.15">
      <c r="B208" s="247"/>
      <c r="C208" s="227"/>
      <c r="D208" s="227"/>
      <c r="E208" s="227"/>
      <c r="F208" s="246" t="s">
        <v>460</v>
      </c>
      <c r="G208" s="227"/>
      <c r="H208" s="333" t="s">
        <v>626</v>
      </c>
      <c r="I208" s="333"/>
      <c r="J208" s="333"/>
      <c r="K208" s="268"/>
    </row>
    <row r="209" spans="2:11" ht="15" customHeight="1" x14ac:dyDescent="0.15">
      <c r="B209" s="285"/>
      <c r="C209" s="253"/>
      <c r="D209" s="253"/>
      <c r="E209" s="253"/>
      <c r="F209" s="246" t="s">
        <v>464</v>
      </c>
      <c r="G209" s="232"/>
      <c r="H209" s="332" t="s">
        <v>465</v>
      </c>
      <c r="I209" s="332"/>
      <c r="J209" s="332"/>
      <c r="K209" s="286"/>
    </row>
    <row r="210" spans="2:11" ht="15" customHeight="1" x14ac:dyDescent="0.15">
      <c r="B210" s="285"/>
      <c r="C210" s="253"/>
      <c r="D210" s="253"/>
      <c r="E210" s="253"/>
      <c r="F210" s="246" t="s">
        <v>466</v>
      </c>
      <c r="G210" s="232"/>
      <c r="H210" s="332" t="s">
        <v>627</v>
      </c>
      <c r="I210" s="332"/>
      <c r="J210" s="332"/>
      <c r="K210" s="286"/>
    </row>
    <row r="211" spans="2:11" ht="15" customHeight="1" x14ac:dyDescent="0.15">
      <c r="B211" s="285"/>
      <c r="C211" s="253"/>
      <c r="D211" s="253"/>
      <c r="E211" s="253"/>
      <c r="F211" s="287"/>
      <c r="G211" s="232"/>
      <c r="H211" s="288"/>
      <c r="I211" s="288"/>
      <c r="J211" s="288"/>
      <c r="K211" s="286"/>
    </row>
    <row r="212" spans="2:11" ht="15" customHeight="1" x14ac:dyDescent="0.15">
      <c r="B212" s="285"/>
      <c r="C212" s="227" t="s">
        <v>589</v>
      </c>
      <c r="D212" s="253"/>
      <c r="E212" s="253"/>
      <c r="F212" s="246">
        <v>1</v>
      </c>
      <c r="G212" s="232"/>
      <c r="H212" s="332" t="s">
        <v>628</v>
      </c>
      <c r="I212" s="332"/>
      <c r="J212" s="332"/>
      <c r="K212" s="286"/>
    </row>
    <row r="213" spans="2:11" ht="15" customHeight="1" x14ac:dyDescent="0.15">
      <c r="B213" s="285"/>
      <c r="C213" s="253"/>
      <c r="D213" s="253"/>
      <c r="E213" s="253"/>
      <c r="F213" s="246">
        <v>2</v>
      </c>
      <c r="G213" s="232"/>
      <c r="H213" s="332" t="s">
        <v>629</v>
      </c>
      <c r="I213" s="332"/>
      <c r="J213" s="332"/>
      <c r="K213" s="286"/>
    </row>
    <row r="214" spans="2:11" ht="15" customHeight="1" x14ac:dyDescent="0.15">
      <c r="B214" s="285"/>
      <c r="C214" s="253"/>
      <c r="D214" s="253"/>
      <c r="E214" s="253"/>
      <c r="F214" s="246">
        <v>3</v>
      </c>
      <c r="G214" s="232"/>
      <c r="H214" s="332" t="s">
        <v>630</v>
      </c>
      <c r="I214" s="332"/>
      <c r="J214" s="332"/>
      <c r="K214" s="286"/>
    </row>
    <row r="215" spans="2:11" ht="15" customHeight="1" x14ac:dyDescent="0.15">
      <c r="B215" s="285"/>
      <c r="C215" s="253"/>
      <c r="D215" s="253"/>
      <c r="E215" s="253"/>
      <c r="F215" s="246">
        <v>4</v>
      </c>
      <c r="G215" s="232"/>
      <c r="H215" s="332" t="s">
        <v>631</v>
      </c>
      <c r="I215" s="332"/>
      <c r="J215" s="332"/>
      <c r="K215" s="286"/>
    </row>
    <row r="216" spans="2:11" ht="12.75" customHeight="1" x14ac:dyDescent="0.15">
      <c r="B216" s="289"/>
      <c r="C216" s="290"/>
      <c r="D216" s="290"/>
      <c r="E216" s="290"/>
      <c r="F216" s="290"/>
      <c r="G216" s="290"/>
      <c r="H216" s="290"/>
      <c r="I216" s="290"/>
      <c r="J216" s="290"/>
      <c r="K216" s="291"/>
    </row>
  </sheetData>
  <sheetProtection formatCells="0" formatColumns="0" formatRows="0" insertColumns="0" insertRows="0" insertHyperlinks="0" deleteColumns="0" deleteRows="0" sort="0" autoFilter="0" pivotTables="0"/>
  <mergeCells count="77">
    <mergeCell ref="F17:J17"/>
    <mergeCell ref="C3:J3"/>
    <mergeCell ref="C9:J9"/>
    <mergeCell ref="D11:J11"/>
    <mergeCell ref="D14:J14"/>
    <mergeCell ref="D15:J15"/>
    <mergeCell ref="F16:J16"/>
    <mergeCell ref="D10:J10"/>
    <mergeCell ref="D13:J13"/>
    <mergeCell ref="C4:J4"/>
    <mergeCell ref="C6:J6"/>
    <mergeCell ref="C7:J7"/>
    <mergeCell ref="C23:J23"/>
    <mergeCell ref="D25:J25"/>
    <mergeCell ref="C24:J24"/>
    <mergeCell ref="F18:J18"/>
    <mergeCell ref="F21:J21"/>
    <mergeCell ref="F19:J19"/>
    <mergeCell ref="F20:J20"/>
    <mergeCell ref="D31:J31"/>
    <mergeCell ref="D32:J32"/>
    <mergeCell ref="D29:J29"/>
    <mergeCell ref="D28:J28"/>
    <mergeCell ref="D26:J26"/>
    <mergeCell ref="G43:J43"/>
    <mergeCell ref="G42:J42"/>
    <mergeCell ref="D33:J33"/>
    <mergeCell ref="G38:J38"/>
    <mergeCell ref="G39:J39"/>
    <mergeCell ref="G40:J40"/>
    <mergeCell ref="G41:J41"/>
    <mergeCell ref="G34:J34"/>
    <mergeCell ref="G35:J35"/>
    <mergeCell ref="G36:J36"/>
    <mergeCell ref="G37:J37"/>
    <mergeCell ref="D57:J57"/>
    <mergeCell ref="D56:J56"/>
    <mergeCell ref="D45:J45"/>
    <mergeCell ref="C50:J50"/>
    <mergeCell ref="C52:J52"/>
    <mergeCell ref="C53:J53"/>
    <mergeCell ref="C55:J55"/>
    <mergeCell ref="D49:J49"/>
    <mergeCell ref="E48:J48"/>
    <mergeCell ref="E47:J47"/>
    <mergeCell ref="E46:J46"/>
    <mergeCell ref="D59:J59"/>
    <mergeCell ref="D60:J60"/>
    <mergeCell ref="D63:J63"/>
    <mergeCell ref="D61:J61"/>
    <mergeCell ref="D58:J58"/>
    <mergeCell ref="D68:J68"/>
    <mergeCell ref="D66:J66"/>
    <mergeCell ref="D65:J65"/>
    <mergeCell ref="D67:J67"/>
    <mergeCell ref="D64:J64"/>
    <mergeCell ref="C163:J163"/>
    <mergeCell ref="C120:J120"/>
    <mergeCell ref="C145:J145"/>
    <mergeCell ref="C100:J100"/>
    <mergeCell ref="C73:J73"/>
    <mergeCell ref="H198:J198"/>
    <mergeCell ref="C197:J197"/>
    <mergeCell ref="H206:J206"/>
    <mergeCell ref="H204:J204"/>
    <mergeCell ref="H202:J202"/>
    <mergeCell ref="H200:J200"/>
    <mergeCell ref="H215:J215"/>
    <mergeCell ref="H208:J208"/>
    <mergeCell ref="H203:J203"/>
    <mergeCell ref="H201:J201"/>
    <mergeCell ref="H212:J212"/>
    <mergeCell ref="H214:J214"/>
    <mergeCell ref="H213:J213"/>
    <mergeCell ref="H210:J210"/>
    <mergeCell ref="H209:J209"/>
    <mergeCell ref="H207:J207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VRN-00 - Vedlejší rozpočt...</vt:lpstr>
      <vt:lpstr>SO-02.1 - Splašková kanal...</vt:lpstr>
      <vt:lpstr>Pokyny pro vyplnění</vt:lpstr>
      <vt:lpstr>'Rekapitulace stavby'!Názvy_tisku</vt:lpstr>
      <vt:lpstr>'SO-02.1 - Splašková kanal...'!Názvy_tisku</vt:lpstr>
      <vt:lpstr>'VRN-00 - Vedlejší rozpočt...'!Názvy_tisku</vt:lpstr>
      <vt:lpstr>'Pokyny pro vyplnění'!Oblast_tisku</vt:lpstr>
      <vt:lpstr>'Rekapitulace stavby'!Oblast_tisku</vt:lpstr>
      <vt:lpstr>'SO-02.1 - Splašková kanal...'!Oblast_tisku</vt:lpstr>
      <vt:lpstr>'VRN-00 - Vedlejší rozpočt...'!Oblast_tisku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Martina\Martina Zamlinská</dc:creator>
  <cp:lastModifiedBy>Microsoft Office User</cp:lastModifiedBy>
  <dcterms:created xsi:type="dcterms:W3CDTF">2018-07-12T08:11:09Z</dcterms:created>
  <dcterms:modified xsi:type="dcterms:W3CDTF">2021-08-29T12:20:31Z</dcterms:modified>
</cp:coreProperties>
</file>